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600" windowHeight="8625"/>
  </bookViews>
  <sheets>
    <sheet name="Folha1" sheetId="1" r:id="rId1"/>
    <sheet name="Folha2" sheetId="2" r:id="rId2"/>
    <sheet name="Folha3" sheetId="3" r:id="rId3"/>
  </sheets>
  <externalReferences>
    <externalReference r:id="rId4"/>
    <externalReference r:id="rId5"/>
  </externalReferences>
  <definedNames>
    <definedName name="_xlnm.Print_Area" localSheetId="0">Folha1!$A$1:$R$49</definedName>
  </definedNames>
  <calcPr calcId="145621"/>
  <fileRecoveryPr repairLoad="1"/>
</workbook>
</file>

<file path=xl/calcChain.xml><?xml version="1.0" encoding="utf-8"?>
<calcChain xmlns="http://schemas.openxmlformats.org/spreadsheetml/2006/main">
  <c r="Q49" i="1" l="1"/>
  <c r="A48" i="1"/>
  <c r="N47" i="1"/>
  <c r="N46" i="1"/>
  <c r="N45" i="1"/>
  <c r="N44" i="1"/>
  <c r="O43" i="1"/>
  <c r="N43" i="1"/>
  <c r="N42" i="1"/>
  <c r="O40" i="1"/>
  <c r="N40" i="1"/>
  <c r="N39" i="1"/>
  <c r="N38" i="1"/>
  <c r="N37" i="1"/>
  <c r="P35" i="1"/>
  <c r="P34" i="1"/>
  <c r="N34" i="1"/>
  <c r="P33" i="1"/>
  <c r="N33" i="1"/>
  <c r="P32" i="1"/>
  <c r="N32" i="1"/>
  <c r="N31" i="1"/>
  <c r="Q29" i="1"/>
  <c r="N29" i="1"/>
  <c r="N27" i="1"/>
  <c r="N26" i="1"/>
  <c r="N25" i="1"/>
  <c r="G25" i="1"/>
  <c r="B25" i="1"/>
  <c r="G24" i="1"/>
  <c r="B24" i="1"/>
  <c r="N23" i="1"/>
  <c r="N22" i="1"/>
  <c r="O19" i="1"/>
  <c r="N19" i="1"/>
  <c r="N18" i="1"/>
  <c r="N17" i="1"/>
  <c r="N16" i="1"/>
  <c r="N15" i="1"/>
  <c r="N14" i="1"/>
  <c r="N12" i="1"/>
  <c r="N11" i="1"/>
  <c r="T2" i="1"/>
</calcChain>
</file>

<file path=xl/sharedStrings.xml><?xml version="1.0" encoding="utf-8"?>
<sst xmlns="http://schemas.openxmlformats.org/spreadsheetml/2006/main" count="11" uniqueCount="11">
  <si>
    <t>REG.</t>
  </si>
  <si>
    <t>cal/100ml</t>
  </si>
  <si>
    <t>(g/dm3)</t>
  </si>
  <si>
    <t>(g/l)(Ác.Tart)</t>
  </si>
  <si>
    <t xml:space="preserve"> </t>
  </si>
  <si>
    <t>pH</t>
  </si>
  <si>
    <t>POR ou ING? Ano?</t>
  </si>
  <si>
    <t>ING</t>
  </si>
  <si>
    <t>DOC DOURO TINTO</t>
  </si>
  <si>
    <t>ALT WINES</t>
  </si>
  <si>
    <t>MONARKIA das MARIAS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</si>
</sst>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1"/>
      <color theme="1"/>
      <name val="Calibri"/>
      <family val="2"/>
      <scheme val="minor"/>
    </font>
    <font>
      <sz val="20"/>
      <color theme="1"/>
      <name val="Calibri"/>
      <family val="2"/>
      <scheme val="minor"/>
    </font>
    <font>
      <sz val="35"/>
      <color theme="1"/>
      <name val="AngsanaUPC"/>
      <family val="1"/>
    </font>
    <font>
      <sz val="30"/>
      <color rgb="FFCC6600"/>
      <name val="AngsanaUPC"/>
      <family val="1"/>
    </font>
    <font>
      <sz val="12"/>
      <color theme="1"/>
      <name val="Calibri"/>
      <family val="2"/>
      <scheme val="minor"/>
    </font>
    <font>
      <sz val="30"/>
      <color theme="1"/>
      <name val="AngsanaUPC"/>
      <family val="1"/>
    </font>
    <font>
      <sz val="10"/>
      <color theme="1"/>
      <name val="Calibri"/>
      <family val="2"/>
      <scheme val="minor"/>
    </font>
    <font>
      <b/>
      <sz val="10"/>
      <color theme="1"/>
      <name val="Calibri"/>
      <family val="2"/>
      <scheme val="minor"/>
    </font>
    <font>
      <b/>
      <sz val="9"/>
      <color theme="1"/>
      <name val="Calibri"/>
      <family val="2"/>
      <scheme val="minor"/>
    </font>
    <font>
      <sz val="6"/>
      <color theme="1"/>
      <name val="Calibri"/>
      <family val="2"/>
      <scheme val="minor"/>
    </font>
    <font>
      <sz val="9"/>
      <color indexed="8"/>
      <name val="Calibri"/>
      <family val="2"/>
    </font>
    <font>
      <sz val="9"/>
      <color theme="1"/>
      <name val="Calibri"/>
      <family val="2"/>
      <scheme val="minor"/>
    </font>
    <font>
      <i/>
      <sz val="9"/>
      <color theme="1"/>
      <name val="Calibri"/>
      <family val="2"/>
      <scheme val="minor"/>
    </font>
    <font>
      <sz val="25"/>
      <color theme="1"/>
      <name val="AngsanaUPC"/>
      <family val="1"/>
    </font>
    <font>
      <sz val="7"/>
      <color theme="1"/>
      <name val="Calibri"/>
      <family val="2"/>
      <scheme val="minor"/>
    </font>
    <font>
      <b/>
      <sz val="9"/>
      <color theme="6" tint="0.59999389629810485"/>
      <name val="Calibri"/>
      <family val="2"/>
      <scheme val="minor"/>
    </font>
    <font>
      <sz val="11"/>
      <color rgb="FFFF0000"/>
      <name val="Calibri"/>
      <family val="2"/>
      <scheme val="minor"/>
    </font>
    <font>
      <b/>
      <sz val="8"/>
      <color rgb="FFFF0000"/>
      <name val="Calibri"/>
      <family val="2"/>
      <scheme val="minor"/>
    </font>
    <font>
      <b/>
      <sz val="9"/>
      <color indexed="8"/>
      <name val="Calibri"/>
      <family val="2"/>
    </font>
    <font>
      <sz val="22"/>
      <color theme="1" tint="0.499984740745262"/>
      <name val="AngsanaUPC"/>
      <family val="1"/>
    </font>
  </fonts>
  <fills count="5">
    <fill>
      <patternFill patternType="none"/>
    </fill>
    <fill>
      <patternFill patternType="gray125"/>
    </fill>
    <fill>
      <patternFill patternType="solid">
        <fgColor rgb="FFFFFFFF"/>
        <bgColor indexed="64"/>
      </patternFill>
    </fill>
    <fill>
      <patternFill patternType="solid">
        <fgColor rgb="FFD8E4BC"/>
        <bgColor indexed="64"/>
      </patternFill>
    </fill>
    <fill>
      <patternFill patternType="solid">
        <fgColor theme="0" tint="-4.9989318521683403E-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4">
    <xf numFmtId="0" fontId="0" fillId="0" borderId="0" xfId="0"/>
    <xf numFmtId="0" fontId="2" fillId="0" borderId="0" xfId="0" applyFont="1" applyAlignment="1">
      <alignment horizontal="right" vertical="top" textRotation="90"/>
    </xf>
    <xf numFmtId="0" fontId="3" fillId="0" borderId="0" xfId="0" applyFont="1" applyAlignment="1">
      <alignment vertical="top" textRotation="90"/>
    </xf>
    <xf numFmtId="0" fontId="5" fillId="0" borderId="0" xfId="0" applyFont="1" applyAlignment="1">
      <alignment vertical="top" textRotation="90"/>
    </xf>
    <xf numFmtId="0" fontId="6" fillId="0" borderId="0" xfId="0" applyFont="1" applyAlignment="1">
      <alignment horizontal="center" vertical="top" textRotation="90"/>
    </xf>
    <xf numFmtId="0" fontId="0" fillId="0" borderId="0" xfId="0" applyAlignment="1">
      <alignment horizontal="right"/>
    </xf>
    <xf numFmtId="0" fontId="4" fillId="0" borderId="0" xfId="0" applyFont="1" applyAlignment="1">
      <alignment horizontal="right" vertical="top" textRotation="90"/>
    </xf>
    <xf numFmtId="0" fontId="10" fillId="0" borderId="0" xfId="0" applyFont="1" applyAlignment="1" applyProtection="1">
      <alignment horizontal="right"/>
      <protection locked="0"/>
    </xf>
    <xf numFmtId="0" fontId="12" fillId="0" borderId="0" xfId="0" applyFont="1"/>
    <xf numFmtId="0" fontId="0" fillId="3" borderId="0" xfId="0" applyFill="1" applyProtection="1">
      <protection locked="0"/>
    </xf>
    <xf numFmtId="0" fontId="1" fillId="3" borderId="0" xfId="0" applyFont="1" applyFill="1" applyProtection="1">
      <protection locked="0"/>
    </xf>
    <xf numFmtId="0" fontId="12" fillId="3" borderId="0" xfId="0" applyFont="1" applyFill="1" applyProtection="1">
      <protection locked="0"/>
    </xf>
    <xf numFmtId="0" fontId="7" fillId="3" borderId="0" xfId="0" applyFont="1" applyFill="1" applyAlignment="1" applyProtection="1">
      <alignment vertical="top" wrapText="1"/>
      <protection locked="0"/>
    </xf>
    <xf numFmtId="0" fontId="0" fillId="3" borderId="0" xfId="0" applyFill="1" applyAlignment="1" applyProtection="1">
      <alignment horizontal="center" vertical="top"/>
      <protection locked="0"/>
    </xf>
    <xf numFmtId="0" fontId="0" fillId="3" borderId="0" xfId="0" applyFill="1" applyAlignment="1" applyProtection="1">
      <alignment horizontal="right" vertical="top"/>
      <protection locked="0"/>
    </xf>
    <xf numFmtId="0" fontId="12" fillId="3" borderId="0" xfId="0" applyFont="1" applyFill="1" applyAlignment="1" applyProtection="1">
      <alignment vertical="top"/>
      <protection locked="0"/>
    </xf>
    <xf numFmtId="0" fontId="16" fillId="3" borderId="0" xfId="0" applyFont="1" applyFill="1" applyAlignment="1" applyProtection="1">
      <alignment vertical="center"/>
      <protection locked="0"/>
    </xf>
    <xf numFmtId="0" fontId="18" fillId="0" borderId="0" xfId="0" applyFont="1"/>
    <xf numFmtId="0" fontId="0" fillId="0" borderId="1" xfId="0" applyBorder="1" applyAlignment="1">
      <alignment horizontal="center"/>
    </xf>
    <xf numFmtId="0" fontId="17" fillId="0" borderId="0" xfId="0" applyFont="1"/>
    <xf numFmtId="0" fontId="0" fillId="4" borderId="0" xfId="0" applyFont="1" applyFill="1" applyAlignment="1" applyProtection="1">
      <protection locked="0"/>
    </xf>
    <xf numFmtId="0" fontId="12" fillId="4" borderId="0" xfId="0" applyFont="1" applyFill="1" applyAlignment="1" applyProtection="1">
      <protection locked="0"/>
    </xf>
    <xf numFmtId="0" fontId="9" fillId="4" borderId="0" xfId="0" applyFont="1" applyFill="1" applyAlignment="1" applyProtection="1">
      <alignment vertical="top"/>
      <protection locked="0"/>
    </xf>
    <xf numFmtId="0" fontId="9" fillId="4" borderId="0" xfId="0" applyFont="1" applyFill="1" applyAlignment="1" applyProtection="1">
      <alignment horizontal="left" vertical="top"/>
      <protection locked="0"/>
    </xf>
    <xf numFmtId="0" fontId="9" fillId="4" borderId="0" xfId="0" applyFont="1" applyFill="1" applyAlignment="1" applyProtection="1">
      <alignment wrapText="1"/>
      <protection locked="0"/>
    </xf>
    <xf numFmtId="0" fontId="9" fillId="4" borderId="0" xfId="0" applyFont="1" applyFill="1" applyAlignment="1" applyProtection="1">
      <protection locked="0"/>
    </xf>
    <xf numFmtId="0" fontId="12" fillId="4" borderId="0" xfId="0" applyFont="1" applyFill="1" applyAlignment="1" applyProtection="1">
      <alignment horizontal="left" wrapText="1"/>
      <protection locked="0"/>
    </xf>
    <xf numFmtId="0" fontId="19" fillId="4" borderId="0" xfId="0" applyFont="1" applyFill="1" applyAlignment="1" applyProtection="1">
      <protection locked="0"/>
    </xf>
    <xf numFmtId="0" fontId="13" fillId="4" borderId="0" xfId="0" applyFont="1" applyFill="1" applyAlignment="1" applyProtection="1">
      <alignment horizontal="right"/>
      <protection locked="0"/>
    </xf>
    <xf numFmtId="0" fontId="13" fillId="4" borderId="0" xfId="0" quotePrefix="1" applyFont="1" applyFill="1" applyAlignment="1" applyProtection="1">
      <protection locked="0"/>
    </xf>
    <xf numFmtId="0" fontId="12" fillId="4" borderId="0" xfId="0" applyFont="1" applyFill="1" applyAlignment="1" applyProtection="1">
      <alignment wrapText="1"/>
      <protection locked="0"/>
    </xf>
    <xf numFmtId="10" fontId="12" fillId="4" borderId="0" xfId="0" applyNumberFormat="1" applyFont="1" applyFill="1" applyAlignment="1" applyProtection="1">
      <alignment wrapText="1"/>
      <protection locked="0"/>
    </xf>
    <xf numFmtId="164" fontId="12" fillId="4" borderId="0" xfId="0" applyNumberFormat="1" applyFont="1" applyFill="1" applyAlignment="1" applyProtection="1">
      <alignment wrapText="1"/>
      <protection locked="0"/>
    </xf>
    <xf numFmtId="0" fontId="15" fillId="4" borderId="0" xfId="0" applyFont="1" applyFill="1" applyAlignment="1" applyProtection="1">
      <alignment wrapText="1"/>
      <protection locked="0"/>
    </xf>
    <xf numFmtId="0" fontId="9" fillId="4" borderId="0" xfId="0" applyFont="1" applyFill="1" applyAlignment="1" applyProtection="1">
      <alignment horizontal="left" wrapText="1"/>
      <protection locked="0"/>
    </xf>
    <xf numFmtId="1" fontId="12" fillId="4" borderId="0" xfId="0" applyNumberFormat="1" applyFont="1" applyFill="1" applyAlignment="1" applyProtection="1">
      <alignment horizontal="right" wrapText="1"/>
      <protection locked="0"/>
    </xf>
    <xf numFmtId="0" fontId="8" fillId="4" borderId="0" xfId="0" applyFont="1" applyFill="1" applyAlignment="1" applyProtection="1">
      <alignment horizontal="left" wrapText="1"/>
      <protection locked="0"/>
    </xf>
    <xf numFmtId="0" fontId="7" fillId="4" borderId="0" xfId="0" applyFont="1" applyFill="1" applyAlignment="1" applyProtection="1">
      <alignment horizontal="left" wrapText="1"/>
      <protection locked="0"/>
    </xf>
    <xf numFmtId="14" fontId="12" fillId="3" borderId="0" xfId="0" applyNumberFormat="1" applyFont="1" applyFill="1" applyAlignment="1" applyProtection="1">
      <alignment horizontal="right" vertical="top"/>
      <protection locked="0"/>
    </xf>
    <xf numFmtId="0" fontId="12" fillId="4" borderId="0" xfId="0" applyFont="1" applyFill="1" applyAlignment="1" applyProtection="1">
      <alignment horizontal="left" vertical="top" wrapText="1"/>
      <protection locked="0"/>
    </xf>
    <xf numFmtId="0" fontId="12" fillId="4" borderId="0" xfId="0" applyFont="1" applyFill="1" applyAlignment="1" applyProtection="1">
      <alignment horizontal="left" wrapText="1"/>
      <protection locked="0"/>
    </xf>
    <xf numFmtId="0" fontId="9" fillId="4" borderId="0" xfId="0" applyFont="1" applyFill="1" applyAlignment="1" applyProtection="1">
      <alignment horizontal="left" wrapText="1"/>
      <protection locked="0"/>
    </xf>
    <xf numFmtId="0" fontId="9" fillId="4" borderId="0" xfId="0" applyFont="1" applyFill="1" applyAlignment="1" applyProtection="1">
      <alignment horizontal="left" vertical="top" wrapText="1"/>
      <protection locked="0"/>
    </xf>
    <xf numFmtId="0" fontId="12" fillId="3" borderId="0" xfId="0" applyFont="1" applyFill="1" applyAlignment="1" applyProtection="1">
      <alignment horizontal="left" vertical="top" wrapText="1"/>
      <protection locked="0"/>
    </xf>
    <xf numFmtId="0" fontId="9" fillId="4" borderId="0" xfId="0" applyFont="1" applyFill="1" applyAlignment="1" applyProtection="1">
      <alignment horizontal="left" vertical="top"/>
      <protection locked="0"/>
    </xf>
    <xf numFmtId="0" fontId="9" fillId="4" borderId="0" xfId="0" applyFont="1" applyFill="1" applyAlignment="1" applyProtection="1">
      <alignment horizontal="center" wrapText="1"/>
      <protection locked="0"/>
    </xf>
    <xf numFmtId="0" fontId="9" fillId="3" borderId="0" xfId="0" applyFont="1" applyFill="1" applyAlignment="1" applyProtection="1">
      <alignment horizontal="center" vertical="center"/>
      <protection locked="0"/>
    </xf>
    <xf numFmtId="0" fontId="11" fillId="4" borderId="0" xfId="0" applyFont="1" applyFill="1" applyAlignment="1" applyProtection="1">
      <alignment horizontal="left" wrapText="1"/>
      <protection locked="0"/>
    </xf>
    <xf numFmtId="0" fontId="9" fillId="4" borderId="0" xfId="0" applyFont="1" applyFill="1" applyAlignment="1" applyProtection="1">
      <alignment horizontal="left"/>
      <protection locked="0"/>
    </xf>
    <xf numFmtId="0" fontId="14" fillId="0" borderId="0" xfId="0" applyFont="1" applyAlignment="1" applyProtection="1">
      <alignment horizontal="left" vertical="top" textRotation="90"/>
      <protection locked="0"/>
    </xf>
    <xf numFmtId="0" fontId="20" fillId="2" borderId="0" xfId="0" applyFont="1" applyFill="1" applyAlignment="1">
      <alignment horizontal="right" vertical="top" textRotation="90"/>
    </xf>
    <xf numFmtId="0" fontId="7" fillId="0" borderId="0" xfId="0" applyFont="1" applyAlignment="1" applyProtection="1">
      <alignment horizontal="left" vertical="top" textRotation="90"/>
      <protection locked="0"/>
    </xf>
    <xf numFmtId="0" fontId="15" fillId="4" borderId="0" xfId="0" applyFont="1" applyFill="1" applyAlignment="1" applyProtection="1">
      <alignment horizontal="center" wrapText="1"/>
      <protection locked="0"/>
    </xf>
    <xf numFmtId="0" fontId="9" fillId="3" borderId="0" xfId="0" applyFont="1" applyFill="1" applyAlignment="1" applyProtection="1">
      <alignment horizontal="left" vertical="center"/>
      <protection locked="0"/>
    </xf>
  </cellXfs>
  <cellStyles count="1">
    <cellStyle name="Normal" xfId="0" builtinId="0"/>
  </cellStyles>
  <dxfs count="0"/>
  <tableStyles count="0" defaultTableStyle="TableStyleMedium9" defaultPivotStyle="PivotStyleLight16"/>
  <colors>
    <mruColors>
      <color rgb="FF987110"/>
      <color rgb="FFE6AB18"/>
      <color rgb="FFFFFFBD"/>
      <color rgb="FFFFCD2D"/>
      <color rgb="FFFCE48E"/>
      <color rgb="FFFDEAA5"/>
      <color rgb="FFFCD852"/>
      <color rgb="FFFFFFA3"/>
      <color rgb="FFFFFFFF"/>
      <color rgb="FFFBC7B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98535</xdr:rowOff>
    </xdr:from>
    <xdr:to>
      <xdr:col>10</xdr:col>
      <xdr:colOff>52552</xdr:colOff>
      <xdr:row>21</xdr:row>
      <xdr:rowOff>98535</xdr:rowOff>
    </xdr:to>
    <xdr:cxnSp macro="">
      <xdr:nvCxnSpPr>
        <xdr:cNvPr id="5" name="Conexão recta 4"/>
        <xdr:cNvCxnSpPr/>
      </xdr:nvCxnSpPr>
      <xdr:spPr>
        <a:xfrm>
          <a:off x="0" y="4053052"/>
          <a:ext cx="3928242" cy="0"/>
        </a:xfrm>
        <a:prstGeom prst="line">
          <a:avLst/>
        </a:prstGeom>
        <a:ln w="101600">
          <a:solidFill>
            <a:srgbClr val="987110"/>
          </a:solidFill>
        </a:ln>
        <a:effectLst/>
      </xdr:spPr>
      <xdr:style>
        <a:lnRef idx="3">
          <a:schemeClr val="accent6"/>
        </a:lnRef>
        <a:fillRef idx="0">
          <a:schemeClr val="accent6"/>
        </a:fillRef>
        <a:effectRef idx="2">
          <a:schemeClr val="accent6"/>
        </a:effectRef>
        <a:fontRef idx="minor">
          <a:schemeClr val="tx1"/>
        </a:fontRef>
      </xdr:style>
    </xdr:cxnSp>
    <xdr:clientData/>
  </xdr:twoCellAnchor>
  <xdr:twoCellAnchor>
    <xdr:from>
      <xdr:col>12</xdr:col>
      <xdr:colOff>13138</xdr:colOff>
      <xdr:row>8</xdr:row>
      <xdr:rowOff>183931</xdr:rowOff>
    </xdr:from>
    <xdr:to>
      <xdr:col>18</xdr:col>
      <xdr:colOff>13138</xdr:colOff>
      <xdr:row>8</xdr:row>
      <xdr:rowOff>183931</xdr:rowOff>
    </xdr:to>
    <xdr:cxnSp macro="">
      <xdr:nvCxnSpPr>
        <xdr:cNvPr id="8" name="Conexão recta 7"/>
        <xdr:cNvCxnSpPr/>
      </xdr:nvCxnSpPr>
      <xdr:spPr>
        <a:xfrm>
          <a:off x="4046483" y="1753914"/>
          <a:ext cx="2141483" cy="0"/>
        </a:xfrm>
        <a:prstGeom prst="line">
          <a:avLst/>
        </a:prstGeom>
        <a:ln w="31750">
          <a:solidFill>
            <a:schemeClr val="tx1">
              <a:lumMod val="65000"/>
              <a:lumOff val="35000"/>
            </a:schemeClr>
          </a:solidFill>
        </a:ln>
        <a:effectLst/>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4</xdr:col>
      <xdr:colOff>380999</xdr:colOff>
      <xdr:row>0</xdr:row>
      <xdr:rowOff>39415</xdr:rowOff>
    </xdr:from>
    <xdr:to>
      <xdr:col>7</xdr:col>
      <xdr:colOff>32845</xdr:colOff>
      <xdr:row>21</xdr:row>
      <xdr:rowOff>13138</xdr:rowOff>
    </xdr:to>
    <xdr:pic>
      <xdr:nvPicPr>
        <xdr:cNvPr id="7" name="Imagem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1361" y="39415"/>
          <a:ext cx="985346" cy="402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229913</xdr:colOff>
      <xdr:row>0</xdr:row>
      <xdr:rowOff>85398</xdr:rowOff>
    </xdr:from>
    <xdr:to>
      <xdr:col>16</xdr:col>
      <xdr:colOff>262759</xdr:colOff>
      <xdr:row>7</xdr:row>
      <xdr:rowOff>157655</xdr:rowOff>
    </xdr:to>
    <xdr:pic>
      <xdr:nvPicPr>
        <xdr:cNvPr id="10" name="Imagem 9"/>
        <xdr:cNvPicPr/>
      </xdr:nvPicPr>
      <xdr:blipFill>
        <a:blip xmlns:r="http://schemas.openxmlformats.org/officeDocument/2006/relationships" r:embed="rId2" cstate="print">
          <a:duotone>
            <a:prstClr val="black"/>
            <a:srgbClr val="D9C3A5">
              <a:tint val="50000"/>
              <a:satMod val="180000"/>
            </a:srgbClr>
          </a:duotone>
          <a:extLst>
            <a:ext uri="{28A0092B-C50C-407E-A947-70E740481C1C}">
              <a14:useLocalDpi xmlns:a14="http://schemas.microsoft.com/office/drawing/2010/main" val="0"/>
            </a:ext>
          </a:extLst>
        </a:blip>
        <a:srcRect/>
        <a:stretch>
          <a:fillRect/>
        </a:stretch>
      </xdr:blipFill>
      <xdr:spPr bwMode="auto">
        <a:xfrm>
          <a:off x="4322379" y="85398"/>
          <a:ext cx="1563414" cy="145174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us%20WebStorage/paulopcoutinho6@gmail.com/MySyncFolder/Ficheiros%20Portal/Fichas%20T&#233;cnicas%20Elabor/Dados%20Fichas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sus%20WebStorage/paulopcoutinho6@gmail.com/MySyncFolder/Ficheiros%20Portal/Fichas%20T&#233;cnicas%20Elabor/Resumo%20info%20agrico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uros"/>
      <sheetName val="Portos"/>
      <sheetName val="Moscateis&amp;LH"/>
      <sheetName val="Folha1"/>
      <sheetName val="Folha2"/>
      <sheetName val="Folha3"/>
    </sheetNames>
    <sheetDataSet>
      <sheetData sheetId="0">
        <row r="1">
          <cell r="I1" t="str">
            <v xml:space="preserve"> </v>
          </cell>
        </row>
        <row r="2">
          <cell r="D2" t="str">
            <v>Tipo</v>
          </cell>
          <cell r="E2" t="str">
            <v>Nome vinho</v>
          </cell>
          <cell r="F2" t="str">
            <v>Castas</v>
          </cell>
          <cell r="G2" t="str">
            <v>Vindima</v>
          </cell>
          <cell r="H2" t="str">
            <v>Datas</v>
          </cell>
          <cell r="I2" t="str">
            <v>Produção</v>
          </cell>
          <cell r="J2" t="str">
            <v>Fermentação alcoólica</v>
          </cell>
          <cell r="K2" t="str">
            <v>Estágio</v>
          </cell>
          <cell r="L2" t="str">
            <v>Engarrafamento</v>
          </cell>
          <cell r="M2" t="str">
            <v>Quantid</v>
          </cell>
          <cell r="N2" t="str">
            <v>Outras informações</v>
          </cell>
          <cell r="O2" t="str">
            <v>Sugestão:</v>
          </cell>
          <cell r="P2" t="str">
            <v>Nota prova</v>
          </cell>
          <cell r="Q2" t="str">
            <v>Denominação</v>
          </cell>
          <cell r="R2" t="str">
            <v>Versão</v>
          </cell>
          <cell r="S2" t="str">
            <v>Data</v>
          </cell>
          <cell r="T2" t="str">
            <v>Registo</v>
          </cell>
          <cell r="U2" t="str">
            <v>Alc</v>
          </cell>
          <cell r="V2" t="str">
            <v>Alc ROT</v>
          </cell>
          <cell r="W2" t="str">
            <v>Aç</v>
          </cell>
          <cell r="X2" t="str">
            <v>AT</v>
          </cell>
          <cell r="Y2" t="str">
            <v>pH</v>
          </cell>
          <cell r="Z2" t="str">
            <v>Calorias</v>
          </cell>
        </row>
        <row r="3">
          <cell r="B3" t="str">
            <v>INGAURU TINTO 2001</v>
          </cell>
          <cell r="C3" t="str">
            <v>ING</v>
          </cell>
          <cell r="D3" t="str">
            <v>DOC DOURO</v>
          </cell>
          <cell r="E3" t="str">
            <v>AURU TINTO 2001</v>
          </cell>
          <cell r="F3" t="str">
            <v>Tinta Roriz (50%) and Touriga Nacional (50%).</v>
          </cell>
          <cell r="G3" t="str">
            <v>Hand-picked and transported to winery in small cases.</v>
          </cell>
          <cell r="H3" t="str">
            <v xml:space="preserve">15th September for Tinta Roriz and 24th September for Touriga Nacional.
</v>
          </cell>
          <cell r="I3" t="str">
            <v xml:space="preserve">5,5 tons/ha </v>
          </cell>
          <cell r="J3" t="str">
            <v>Maceration at 28-30ºC on little "lagares" and using gravity process to transport or move grapes/juice/wine.</v>
          </cell>
          <cell r="K3" t="str">
            <v>It has aged 14 months in new French oak barrels.</v>
          </cell>
          <cell r="L3" t="str">
            <v>August 2003 with natural cork.</v>
          </cell>
          <cell r="M3" t="str">
            <v>2.777 bottles and 162 magnums.</v>
          </cell>
          <cell r="N3" t="str">
            <v>May be included in vegetarian diet.</v>
          </cell>
          <cell r="O3" t="str">
            <v>Try to decanter minimum 30 minutes before, with the wine already at 13-14ºC.</v>
          </cell>
          <cell r="P3" t="str">
            <v>When opening the bottle, the wine will show slightly closed. It should therefore be decanted 30 minutes before pouring. You'll get then aromas of blackberry, cocoa, cinnamon and some toasted notes. In the mouth is lively, with fine acidity, silky tannins and a seductive and very long final. It's a wonderful red wine that continues ageing in bottle in a fantastic way.                                                  PAULO COUTINHO</v>
          </cell>
          <cell r="Q3" t="str">
            <v>DOC DOURO</v>
          </cell>
          <cell r="R3" t="str">
            <v>Au01 v4</v>
          </cell>
          <cell r="S3">
            <v>42167</v>
          </cell>
          <cell r="T3">
            <v>200306078</v>
          </cell>
          <cell r="U3">
            <v>0.14680000000000001</v>
          </cell>
          <cell r="V3">
            <v>0</v>
          </cell>
          <cell r="W3">
            <v>0</v>
          </cell>
          <cell r="X3">
            <v>5.0250000000000004</v>
          </cell>
          <cell r="Y3">
            <v>3.61</v>
          </cell>
          <cell r="Z3">
            <v>83.728000000000009</v>
          </cell>
        </row>
        <row r="4">
          <cell r="B4" t="str">
            <v>PORAURU TINTO 2001</v>
          </cell>
          <cell r="C4" t="str">
            <v>POR</v>
          </cell>
          <cell r="D4" t="str">
            <v>DOC DOURO</v>
          </cell>
          <cell r="E4" t="str">
            <v>AURU TINTO 2001</v>
          </cell>
          <cell r="F4" t="str">
            <v>Tinta Roriz (50%) e Touriga Nacional (50%).</v>
          </cell>
          <cell r="G4" t="str">
            <v>Vindima manual sendo depois transportada em caixas.</v>
          </cell>
          <cell r="H4" t="str">
            <v>15 de Setembro para a Tinta Roriz e 24 de Setembro para a Touriga Nacional.</v>
          </cell>
          <cell r="I4" t="str">
            <v xml:space="preserve">5,5 tons/ha </v>
          </cell>
          <cell r="J4" t="str">
            <v xml:space="preserve">Maceração em pequenos lagares a temperatura controlada de 28-30ºC e usando ténicas de gravidade para movimentação de uva/mosto/vinho. </v>
          </cell>
          <cell r="K4" t="str">
            <v>Estágio de 14 Meses em cascos novos de carvalho Françês.</v>
          </cell>
          <cell r="L4" t="str">
            <v>Agosto de 2003 com rolha de cortiça natural.</v>
          </cell>
          <cell r="M4" t="str">
            <v>2.777 garrafas e 162 magnums.</v>
          </cell>
          <cell r="N4" t="str">
            <v>Pode ser incluido em dietas vegetarianas.</v>
          </cell>
          <cell r="O4" t="str">
            <v>Apesar de poder apreciar o vinho desde a sua abertura, tente decantá-lo umas seis horas antes, com o vinho à temperatura de serviço (13-14ºC).</v>
          </cell>
          <cell r="P4" t="str">
            <v xml:space="preserve"> Quando abrir a garrafa, verá que o vinho estará algo fechado. Decante-o e dê-lhe no mínimo 30 minutos para começar a apreciá-lo. Começam logo a surgir aromas licorados, cacau, canela, bem como notas da madeira onde estagiou. Em boca mostra-se vivo, com uma bela acidez, taninos sedosos, e um final de boca sedutor. Um grande tinto que continua a ter uma evolução fantástica em garrafa.                                                   PAULO COUTINHO</v>
          </cell>
          <cell r="Q4" t="str">
            <v>DOC DOURO</v>
          </cell>
          <cell r="R4" t="str">
            <v>Au01 v4</v>
          </cell>
          <cell r="S4">
            <v>42167</v>
          </cell>
          <cell r="T4">
            <v>200306078</v>
          </cell>
          <cell r="U4">
            <v>0.14680000000000001</v>
          </cell>
          <cell r="V4">
            <v>0</v>
          </cell>
          <cell r="W4">
            <v>0</v>
          </cell>
          <cell r="X4">
            <v>5.0250000000000004</v>
          </cell>
          <cell r="Y4">
            <v>3.61</v>
          </cell>
          <cell r="Z4">
            <v>83.728000000000009</v>
          </cell>
        </row>
        <row r="5">
          <cell r="B5" t="str">
            <v>INGAURU TINTO 2003</v>
          </cell>
          <cell r="C5" t="str">
            <v>ING</v>
          </cell>
          <cell r="D5" t="str">
            <v>DOC DOURO</v>
          </cell>
          <cell r="E5" t="str">
            <v>AURU TINTO 2003</v>
          </cell>
          <cell r="F5" t="str">
            <v>Touriga Nacional (58%) and Tinta Roriz (42%).</v>
          </cell>
          <cell r="G5" t="str">
            <v>Hand-picked and transported to winery in small cases.</v>
          </cell>
          <cell r="H5" t="str">
            <v xml:space="preserve">From 18 September till 8 October </v>
          </cell>
          <cell r="I5" t="str">
            <v xml:space="preserve">4,5 tons/ha </v>
          </cell>
          <cell r="J5" t="str">
            <v>Maceration at 25-27ºC on little "lagares" and using gravity process to transport or move grapes/juice/wine.</v>
          </cell>
          <cell r="K5" t="str">
            <v>It has aged 12 months in new french oak barrels.</v>
          </cell>
          <cell r="L5" t="str">
            <v>September 2006 with natural cork.</v>
          </cell>
          <cell r="M5" t="str">
            <v>3.744 bottles and 302 magnums.</v>
          </cell>
          <cell r="N5" t="str">
            <v>May be included in vegetarian diet.</v>
          </cell>
          <cell r="O5" t="str">
            <v>This wine has a great ageing potential, but can enjoy it with roasted dishes at 16-17ºC and previous decanted.</v>
          </cell>
          <cell r="P5" t="str">
            <v>Still dark and incredible dense in colour, the wine has ripe red fruit and elegant floral aromas on the nose. On palate shows massive ripe tannins, and huge fruit concentration. The finish has remarkable length and persistence. Still have a big potential for ageing in bottle.                                                  PAULO COUTINHO</v>
          </cell>
          <cell r="Q5" t="str">
            <v>DOC DOURO</v>
          </cell>
          <cell r="R5" t="str">
            <v>Au03 v4</v>
          </cell>
          <cell r="S5">
            <v>42167</v>
          </cell>
          <cell r="T5" t="str">
            <v>03061</v>
          </cell>
          <cell r="U5">
            <v>0.1444</v>
          </cell>
          <cell r="V5">
            <v>0</v>
          </cell>
          <cell r="W5">
            <v>0</v>
          </cell>
          <cell r="X5">
            <v>0</v>
          </cell>
          <cell r="Y5">
            <v>0</v>
          </cell>
          <cell r="Z5">
            <v>82.103999999999999</v>
          </cell>
        </row>
        <row r="6">
          <cell r="B6" t="str">
            <v>INGAURU TINTO 2007</v>
          </cell>
          <cell r="C6" t="str">
            <v>ING</v>
          </cell>
          <cell r="D6" t="str">
            <v>DOC DOURO</v>
          </cell>
          <cell r="E6" t="str">
            <v>AURU TINTO 2007</v>
          </cell>
          <cell r="F6" t="str">
            <v>Touriga Nacional (65%), Tinta Roriz (30%) and Touriga Franca (5%).</v>
          </cell>
          <cell r="G6" t="str">
            <v>Hand-picked and transported to winery in small baskets.</v>
          </cell>
          <cell r="H6" t="str">
            <v>From 27th to 29th September.</v>
          </cell>
          <cell r="I6" t="str">
            <v xml:space="preserve">4,5 tons/ha </v>
          </cell>
          <cell r="J6" t="str">
            <v>Maceration at 24-26ºC on little "lagares" and using gravity process to transport or move grapes/juice/wine.</v>
          </cell>
          <cell r="K6" t="str">
            <v>It has aged 14 months in new French oak barrels.</v>
          </cell>
          <cell r="L6" t="str">
            <v>August 2009 with natural cork.</v>
          </cell>
          <cell r="M6" t="str">
            <v>1.883 bottles, 276 magnums and 15 double magnums.</v>
          </cell>
          <cell r="N6" t="str">
            <v>May be included in vegetarian diet.</v>
          </cell>
          <cell r="O6" t="str">
            <v xml:space="preserve">Enjoy with roasted dishes and strong cheeses at 16-17ºC
</v>
          </cell>
          <cell r="P6" t="str">
            <v>In the 2007 AURU we included for the first time Touriga Franca, a variety that has been playing a key role in our Douro blends, as the perfect "connector" between Touriga Nacional and Tinta Roriz. The wine is concentrated in colour, still young, the aromas are mostly of wild berries, black fruit and some spices. It has strong personality but not loosing the elegance of the 2007 vintage. The final is very long, vibrant and persistent. It's a fine example of a great Douro wine.                                                    PAULO COUTINHO</v>
          </cell>
          <cell r="Q6" t="str">
            <v>DOC DOURO</v>
          </cell>
          <cell r="R6" t="str">
            <v>Au07 v4</v>
          </cell>
          <cell r="S6">
            <v>42167</v>
          </cell>
          <cell r="T6" t="str">
            <v>06819</v>
          </cell>
          <cell r="U6">
            <v>0.14219999999999999</v>
          </cell>
          <cell r="V6">
            <v>0</v>
          </cell>
          <cell r="W6">
            <v>2.2999999999999998</v>
          </cell>
          <cell r="X6">
            <v>5.25</v>
          </cell>
          <cell r="Y6">
            <v>3.77</v>
          </cell>
          <cell r="Z6">
            <v>80.551999999999992</v>
          </cell>
        </row>
        <row r="7">
          <cell r="B7" t="str">
            <v>INGAURU TINTO 2009</v>
          </cell>
          <cell r="C7" t="str">
            <v>ING</v>
          </cell>
          <cell r="D7" t="str">
            <v>DOC DOURO</v>
          </cell>
          <cell r="E7" t="str">
            <v>AURU TINTO 2009</v>
          </cell>
          <cell r="F7" t="str">
            <v>Touriga Nacional (65%), Tinta Roriz (30%) and Touriga Franca (5%).</v>
          </cell>
          <cell r="G7" t="str">
            <v>Hand-picked and transported to winery in small baskets.</v>
          </cell>
          <cell r="H7" t="str">
            <v>From 14th to 16th September.</v>
          </cell>
          <cell r="I7" t="str">
            <v xml:space="preserve">4,85 tons/ha </v>
          </cell>
          <cell r="J7" t="str">
            <v>Maceration at 24-26ºC on little "lagares" and using gravity process to transport or move grapes/juice/wine.</v>
          </cell>
          <cell r="K7" t="str">
            <v>It has aged 14 months in new French oak barrels.</v>
          </cell>
          <cell r="L7" t="str">
            <v>July 2012, with natural cork</v>
          </cell>
          <cell r="M7" t="str">
            <v>8.646 bottles, 260 magnuns and 20 doblemagnums.</v>
          </cell>
          <cell r="N7" t="str">
            <v>May be included in vegetarian diet.</v>
          </cell>
          <cell r="O7" t="str">
            <v>To serve at 16-17ºC, with your favourite red meat or chesses. Can be cellaring for up to 10 years.</v>
          </cell>
          <cell r="P7" t="str">
            <v xml:space="preserve">In the Douro we have a large experience and tradition in blending since centuries ago. These are complete wines that age perfectly in bottle. As in the 2007, we used again a little proportion of Touriga Franca in this unique and exclusive wine, a grape that we find essencial in our blends. It shows a concentrated violet colour, revealing black fruits in the nose, very floral and mineral. While young it will be extremely expressive. It will benefit though, with bottle ageing where it will gain elegance and harmony. It is concentrated in the mouth, with a powerful grip and, at the same time, slightly shy and elegant. It is more expressive in the final that is really complex and very, very long.          PAULO COUTINHO                </v>
          </cell>
          <cell r="Q7" t="str">
            <v>DOC DOURO</v>
          </cell>
          <cell r="R7" t="str">
            <v>Au V3</v>
          </cell>
          <cell r="S7">
            <v>42167</v>
          </cell>
          <cell r="T7">
            <v>10783</v>
          </cell>
          <cell r="U7">
            <v>0.1414</v>
          </cell>
          <cell r="V7">
            <v>0.14000000000000001</v>
          </cell>
          <cell r="W7">
            <v>2.4</v>
          </cell>
          <cell r="X7">
            <v>4.96</v>
          </cell>
          <cell r="Y7">
            <v>3.91</v>
          </cell>
          <cell r="Z7">
            <v>80.143999999999991</v>
          </cell>
        </row>
        <row r="8">
          <cell r="B8" t="str">
            <v>PORAURU TINTO 2009</v>
          </cell>
          <cell r="C8" t="str">
            <v>POR</v>
          </cell>
          <cell r="D8" t="str">
            <v>DOC DOURO</v>
          </cell>
          <cell r="E8" t="str">
            <v>AURU TINTO 2009</v>
          </cell>
          <cell r="F8" t="str">
            <v>Touriga Nacional (65%), Tinta Roriz (30%) e Touriga Franca (5%).</v>
          </cell>
          <cell r="G8" t="str">
            <v>Vindima manual sendo depois transportada em caixas.</v>
          </cell>
          <cell r="H8" t="str">
            <v>De 14 a 16 de Setembro.</v>
          </cell>
          <cell r="I8" t="str">
            <v xml:space="preserve">4,85 tons/ha </v>
          </cell>
          <cell r="J8" t="str">
            <v xml:space="preserve">Maceração em pequenos lagares a temperatura controlada de 24-26ºC e usando ténicas de gravidade para movimentação de uva/mosto/vinho. </v>
          </cell>
          <cell r="K8" t="str">
            <v>Estágio de 14 Meses em cascos novos de carvalho Françês.</v>
          </cell>
          <cell r="L8" t="str">
            <v>Julho de 2012, com rolha de cortiça natural.</v>
          </cell>
          <cell r="M8" t="str">
            <v>8.646 garrafas, 260 magnuns e 20 duplamagnums</v>
          </cell>
          <cell r="N8" t="str">
            <v>Pode ser incluido em dietas vegetarianas.</v>
          </cell>
          <cell r="O8" t="str">
            <v>Para desfrutar já ou envelhecer mais uns anos em cave (até mais que 10anos), com a sua carne preferidos e queijos fortes.
Servir a 16-17ºC.</v>
          </cell>
          <cell r="P8" t="str">
            <v xml:space="preserve">O uso de diferentes variedades para a obtenção de vinhos completos e complexos, é algo que o Douro domina devido à larga experiência acumulada ao longo de séculos.  Estes vinhos possuem uma invejável capacidade de envelhecimento em garrafa.
Tal como em 2007, decidimos uma vez mais trazer a Touriga Franca para o lote do que foi inicialmente um bivarietal. Este 2009 mostra uma concentrada cor violeta, revela no aroma aromas de frutos pretos, floral em evidência e mineral. Mostrará enquanto jovem uma presença expressiva que beneficiará com algum envelhecimento em garrafa, harmonia e elegância. Encontra-se enquanto novo, algo tímido, uma forte estrutura e concentração mostrando-se no fim de prova mais harmonioso deixando um longo e complexo final.                                 PAULO COUTINHO 
</v>
          </cell>
          <cell r="Q8" t="str">
            <v>DOC DOURO</v>
          </cell>
          <cell r="R8" t="str">
            <v>Au V3</v>
          </cell>
          <cell r="S8">
            <v>42167</v>
          </cell>
          <cell r="T8">
            <v>10783</v>
          </cell>
          <cell r="U8">
            <v>0.1414</v>
          </cell>
          <cell r="V8">
            <v>0.14000000000000001</v>
          </cell>
          <cell r="W8">
            <v>2.4</v>
          </cell>
          <cell r="X8">
            <v>4.96</v>
          </cell>
          <cell r="Y8">
            <v>3.91</v>
          </cell>
          <cell r="Z8">
            <v>80.143999999999991</v>
          </cell>
        </row>
        <row r="9">
          <cell r="B9" t="str">
            <v>INGAURU TINTO 2011</v>
          </cell>
          <cell r="C9" t="str">
            <v>ING</v>
          </cell>
          <cell r="D9" t="str">
            <v>DOC DOURO</v>
          </cell>
          <cell r="E9" t="str">
            <v>AURU TINTO 2011</v>
          </cell>
          <cell r="F9" t="str">
            <v>Touriga Nacional (55%), Tinta Roriz (40%) e Touriga Franca (5%).</v>
          </cell>
          <cell r="J9" t="str">
            <v>Maceration at 26-28ºC on little "lagares" and using gravity process to transport or move grapes/juice/wine.</v>
          </cell>
          <cell r="K9" t="str">
            <v>It has aged 14 months in new French oak barrels.</v>
          </cell>
          <cell r="P9" t="str">
            <v xml:space="preserve">Quinta do Portal Auru 2011 is Douro’s excellence! 
It’s a unique and rare wine created from a blend of Touriga Nacional (55%), Tinta Roriz (40%) and Touriga Francesa (5%). With a deep violet colour, reveals notes of black fruit , pepper and very floral. It’s concentrated and well defined and has an expressive and long final. A wine with great personality, superior and exclusive, that will age to perfection in bottle. AURU. GOLD. DOURO
</v>
          </cell>
          <cell r="R9" t="str">
            <v>Au11 V1</v>
          </cell>
          <cell r="S9">
            <v>42167</v>
          </cell>
          <cell r="U9" t="e">
            <v>#N/A</v>
          </cell>
          <cell r="V9" t="e">
            <v>#N/A</v>
          </cell>
          <cell r="W9" t="e">
            <v>#N/A</v>
          </cell>
          <cell r="X9" t="e">
            <v>#N/A</v>
          </cell>
          <cell r="Y9" t="e">
            <v>#N/A</v>
          </cell>
          <cell r="Z9" t="e">
            <v>#N/A</v>
          </cell>
        </row>
        <row r="10">
          <cell r="B10" t="str">
            <v>PORAURU Tinto 2011</v>
          </cell>
          <cell r="C10" t="str">
            <v>POR</v>
          </cell>
          <cell r="D10" t="str">
            <v>DOC DOURO TINTO</v>
          </cell>
          <cell r="E10" t="str">
            <v>AURU Tinto 2011</v>
          </cell>
          <cell r="F10" t="str">
            <v>Touriga Nacional (55%), Tinta Roriz (40%) e Touriga Franca (5%).</v>
          </cell>
          <cell r="G10" t="str">
            <v>Vindima manual sendo depois transportada em caixas.</v>
          </cell>
          <cell r="H10" t="str">
            <v>De 20 a 21 de Setembro.</v>
          </cell>
          <cell r="I10" t="str">
            <v xml:space="preserve">5 tons/ha </v>
          </cell>
          <cell r="J10" t="str">
            <v xml:space="preserve">Maceração em pequenos lagares a temperatura controlada de 26-28ºC e usando ténicas de gravidade para movimentação de uva/mosto/vinho. </v>
          </cell>
          <cell r="K10" t="str">
            <v>Estágio de 14 Meses em cascos novos de carvalho Françês.</v>
          </cell>
          <cell r="L10" t="str">
            <v>Julho de 2014, com rolha de cortiça natural.</v>
          </cell>
          <cell r="M10" t="str">
            <v>5.120 garrafas, 137 magnum e 18 dupla magnum</v>
          </cell>
          <cell r="N10" t="str">
            <v>Pode ser incluido em dietas vegetarianas.</v>
          </cell>
          <cell r="O10" t="str">
            <v>Pode optar por consumir já, mas trata-se de um vinho com grande capacidade de envelhecer em cave (até mais que 10anos). Harmonize com a sua carne preferida e queijos fortes.
Servir a 16-17ºC.</v>
          </cell>
          <cell r="P10" t="str">
            <v>O Quinta do Portal Auru 2011 congrega a excelência do Douro. 
Este vinho único, de produção muito limitada, resulta de um blend da habitual Touriga Nacional, Tinta Roriz e Touriga Francesa, que é depois vinificado em pequenos lagares que nos permite uma abordagem muito intima no processo, respeitando ao máximo o fruto, realizando uma extracção muito suave.  Concentrado na cor violeta, destacam-se no nariz, notas de fruto preto, floral evidente e um leve apimentado. Na boca, revela forte personalidade, com um final expressivo e lascivamente prolongado. Um vinho superno e exclusivo que irá evoluir na perfeição em garrafa.
AURU. OURO. DOURO
PAULO COUTINHO</v>
          </cell>
          <cell r="Q10" t="str">
            <v>DOC DOURO TINTO</v>
          </cell>
          <cell r="R10" t="str">
            <v>Au11 V1</v>
          </cell>
          <cell r="S10">
            <v>42167</v>
          </cell>
          <cell r="T10">
            <v>13193</v>
          </cell>
          <cell r="U10">
            <v>0.14710000000000001</v>
          </cell>
          <cell r="V10">
            <v>0.14499999999999999</v>
          </cell>
          <cell r="W10">
            <v>1</v>
          </cell>
          <cell r="X10">
            <v>5.2</v>
          </cell>
          <cell r="Y10">
            <v>3.7</v>
          </cell>
          <cell r="Z10">
            <v>82.77600000000001</v>
          </cell>
        </row>
        <row r="11">
          <cell r="B11" t="str">
            <v>PORALVARINHO &amp; VERDELHO 2014</v>
          </cell>
          <cell r="C11" t="str">
            <v>POR</v>
          </cell>
          <cell r="D11" t="str">
            <v>IGP Duriense</v>
          </cell>
          <cell r="E11" t="str">
            <v>ALVARINHO &amp; VERDELHO 2014</v>
          </cell>
          <cell r="F11" t="str">
            <v>Alvarinho (57%) e Verdelho (43%).</v>
          </cell>
          <cell r="G11" t="str">
            <v>Vindima manual sendo depois transportada em caixas.</v>
          </cell>
          <cell r="H11" t="str">
            <v>De 13 e 15 de Setembro.</v>
          </cell>
          <cell r="I11" t="str">
            <v xml:space="preserve">4,5 tons/ha </v>
          </cell>
          <cell r="J11" t="str">
            <v>Em cuba de aço inoxidável, a uma temperatura controlada de 14-16ºC.</v>
          </cell>
          <cell r="K11" t="str">
            <v>Após fermentação, o vinho é mantido em cuba inox em contacto com as borras finas e em suspensão até ao engarrafamento, por forma a manter a sua frescura e ganhar complexidade.</v>
          </cell>
          <cell r="L11" t="str">
            <v>Junho 2015 com rolha de cortiça natural.</v>
          </cell>
          <cell r="M11" t="str">
            <v>2.200 grfs.</v>
          </cell>
          <cell r="N11" t="str">
            <v>Pode ser incluido em dietas vegetarianas.</v>
          </cell>
          <cell r="O11" t="str">
            <v>Servir a 10ºC como aperitivo ou ligeiramente acima para peixes e mariscos.</v>
          </cell>
          <cell r="P11" t="str">
            <v>Mais uma belo exemplo do que o Douro consegue fazer. Produzir castas pouco comuns na Região e da forma que o Douro gosta de as apresentar: em blend! A exuberância aromática do alvarinho que imprime neste vinho notas frescas de líchia,  casca de laranja e pêssego, que com a acidez e frescura do Verdelho ganha uma vida impar, capaz de nos deixar antever uma bela evolução em garrafa. Desde já mostra-se apelativo para harmonizações evidentes com mariscos e peixes, mas que com alguma evolução em garrafa nos promete levar para outros voos. Vivo e expressivo em boca, termina longo, fresco e incrivelmente guloso!                                                  PAULO COUTINHO</v>
          </cell>
          <cell r="Q11" t="str">
            <v>IGP Duriense</v>
          </cell>
          <cell r="R11" t="str">
            <v>A&amp;V, v0</v>
          </cell>
          <cell r="S11">
            <v>42152</v>
          </cell>
          <cell r="T11">
            <v>15558</v>
          </cell>
          <cell r="U11">
            <v>0.1333</v>
          </cell>
          <cell r="V11">
            <v>0.13</v>
          </cell>
          <cell r="W11">
            <v>0.7</v>
          </cell>
          <cell r="X11">
            <v>5.5</v>
          </cell>
          <cell r="Y11">
            <v>3.23</v>
          </cell>
          <cell r="Z11">
            <v>74.927999999999997</v>
          </cell>
        </row>
        <row r="12">
          <cell r="B12" t="str">
            <v>INGALVARINHO &amp; VERDELHO 2014</v>
          </cell>
          <cell r="C12" t="str">
            <v>ING</v>
          </cell>
          <cell r="D12" t="str">
            <v>IGP Duriense</v>
          </cell>
          <cell r="E12" t="str">
            <v>ALVARINHO &amp; VERDELHO 2014</v>
          </cell>
          <cell r="P12" t="str">
            <v>Another  great example of the Douro potential and versatility. To make wines from varietals not so common in the region the way the Douro likes to present them: in a blend. The aromatic richness of the Alvarinho suggests fresh notes of lychee, orange peel and peach that together with the freshness and fine acidity of the Verdelho lead to a very unique, exquisite wine. At this point will perfectly pair with seafood, but with some bottle evolution it will allow us to pair with a very wide variety of food. In the mouth is very lively and fresh, ending long and lingering.                                                  PAULO COUTINHO</v>
          </cell>
        </row>
        <row r="13">
          <cell r="B13" t="str">
            <v>PORBLACKPUR 2012</v>
          </cell>
          <cell r="C13" t="str">
            <v>POR</v>
          </cell>
          <cell r="D13" t="str">
            <v>IGP Duriense</v>
          </cell>
          <cell r="E13" t="str">
            <v>BLACKPUR 2012</v>
          </cell>
          <cell r="F13" t="str">
            <v>Malbec 67% e Cabernet Sauvignon 33%</v>
          </cell>
          <cell r="G13" t="str">
            <v>Vindima manual sendo depois transportada em caixas.</v>
          </cell>
          <cell r="H13" t="str">
            <v>Uvas colhidas a 23 de Setembro (Cab) e 5 de Outubro (Malbec).</v>
          </cell>
          <cell r="I13" t="str">
            <v xml:space="preserve">4,5 tons/ha </v>
          </cell>
          <cell r="J13" t="str">
            <v xml:space="preserve">Maceração em pequenos lagares a temperatura controlada de 26-28ºC. </v>
          </cell>
          <cell r="K13" t="str">
            <v>Envelhecimento de 5 meses em cascos de carvalho usados, 25% provenientes de florestas do Cáucaso e 75% Francesas.</v>
          </cell>
          <cell r="L13" t="str">
            <v>Enchimento a Dezembro 2014 com rolha de cortiça natural.</v>
          </cell>
          <cell r="M13" t="str">
            <v>1200 garrafas.</v>
          </cell>
          <cell r="N13" t="str">
            <v>Pode ser incluido em dietas vegetarianas.</v>
          </cell>
          <cell r="O13" t="str">
            <v>Sendo um vinho jovem, pode saborear este vinho em copo de vinho branco se pretender perceber toda a sua exuberância aromática, ou num copo mais aberto para sentir a sua complexidade! Com o quê?! Comece por sentir o vinho por si, e perceber o seu estilo único. Em seguida parta à descoberta! Inicie com uma bela Posta de uma das nossas carnes certificadas apenas ao sal e termine na Lampreia!</v>
          </cell>
          <cell r="P13" t="str">
            <v>Provenientes do nosso campo de ensaios na margem esquerda do Rio Pinhão, as uvas que deram origem a este vinho Duriense não são originárias dos nossos xistos, mas é na nossa região que adquirem um carácter próprio e diferenciador. O Cabernet Sauvignon que faz sucesso um pouco por todo o lado, produz aqui no vale algo mais elegante e fresco. Já a Malbec, depois de ser “abandonada” pela região de origem, é por nós acolhida num ambiente onde ela parece estar muito confortável, dando origem a vinhos de grande beleza cromática e exuberantes aromas frutados! 
 Obtivemos assim um vinho de cor negro violeta, um aroma de flores secas e aromas de fruto preto como groselha e cereja.
Na boca revela uma irrepreensível frescura com correcta acidez, estruturado, elegante volume de boca! Presta-se a beber com grande prazer, pois o seu final é fresco, guloso e com uma bela frescura aromática final!
Será interessante ver a sua evolução na garrafa, mas deixar de apreciar toda esta juventude é algo a que não nos devemos privar!
             PAULO COUTINHO</v>
          </cell>
          <cell r="Q13" t="str">
            <v>IGP Duriense</v>
          </cell>
          <cell r="R13" t="str">
            <v>BPur, V2</v>
          </cell>
          <cell r="S13">
            <v>42081</v>
          </cell>
          <cell r="T13">
            <v>14154</v>
          </cell>
          <cell r="U13">
            <v>0.15310000000000001</v>
          </cell>
          <cell r="V13">
            <v>0.15</v>
          </cell>
          <cell r="W13">
            <v>0.9</v>
          </cell>
          <cell r="X13">
            <v>5.6</v>
          </cell>
          <cell r="Y13">
            <v>3.54</v>
          </cell>
          <cell r="Z13">
            <v>86.096000000000004</v>
          </cell>
        </row>
        <row r="14">
          <cell r="B14" t="str">
            <v>INGCOLHEITA BRANCO 2010</v>
          </cell>
          <cell r="C14" t="str">
            <v>ING</v>
          </cell>
          <cell r="D14" t="str">
            <v>DOC DOURO</v>
          </cell>
          <cell r="E14" t="str">
            <v>COLHEITA BRANCO 2010</v>
          </cell>
          <cell r="U14" t="e">
            <v>#N/A</v>
          </cell>
          <cell r="V14" t="e">
            <v>#N/A</v>
          </cell>
          <cell r="W14" t="e">
            <v>#N/A</v>
          </cell>
          <cell r="X14" t="e">
            <v>#N/A</v>
          </cell>
          <cell r="Y14" t="e">
            <v>#N/A</v>
          </cell>
          <cell r="Z14" t="e">
            <v>#N/A</v>
          </cell>
        </row>
        <row r="15">
          <cell r="B15" t="str">
            <v>PORCOLHEITA BRANCO 2010</v>
          </cell>
          <cell r="C15" t="str">
            <v>POR</v>
          </cell>
          <cell r="D15" t="str">
            <v>DOC DOURO</v>
          </cell>
          <cell r="E15" t="str">
            <v>COLHEITA BRANCO 2010</v>
          </cell>
          <cell r="F15" t="str">
            <v>Viosinho (50%); Moscatel (20%); Gouveio (15%) e Malvasia Fina (15%)</v>
          </cell>
          <cell r="U15" t="e">
            <v>#N/A</v>
          </cell>
          <cell r="V15" t="e">
            <v>#N/A</v>
          </cell>
          <cell r="W15" t="e">
            <v>#N/A</v>
          </cell>
          <cell r="X15" t="e">
            <v>#N/A</v>
          </cell>
          <cell r="Y15" t="e">
            <v>#N/A</v>
          </cell>
          <cell r="Z15" t="e">
            <v>#N/A</v>
          </cell>
        </row>
        <row r="16">
          <cell r="B16" t="str">
            <v>INGCOLHEITA BRANCO 2011</v>
          </cell>
          <cell r="C16" t="str">
            <v>ING</v>
          </cell>
          <cell r="D16" t="str">
            <v>DOC DOURO</v>
          </cell>
          <cell r="E16" t="str">
            <v>COLHEITA BRANCO 2011</v>
          </cell>
          <cell r="F16" t="str">
            <v>Viosinho (45%); Moscatel (20%); Malvasia Fina (20%) and Rabigato (15%).</v>
          </cell>
          <cell r="G16" t="str">
            <v>Hand-picked and transported to winery in small baskets.</v>
          </cell>
          <cell r="H16" t="str">
            <v>From 23 August till 19 September.</v>
          </cell>
          <cell r="I16" t="str">
            <v xml:space="preserve">6,0 tons/ha </v>
          </cell>
          <cell r="J16" t="str">
            <v>In stainless steel at temperature control at 12-14ºC.</v>
          </cell>
          <cell r="K16" t="str">
            <v>After fermentation the wine is kept in stainless steel until bottling in order to mantain its freshness.</v>
          </cell>
          <cell r="L16" t="str">
            <v>March 2012 with natural cork.</v>
          </cell>
          <cell r="M16" t="str">
            <v>25000 bottles</v>
          </cell>
          <cell r="N16" t="str">
            <v>May be included in vegetarian diet.</v>
          </cell>
          <cell r="O16" t="str">
            <v xml:space="preserve">Serve chilled as apéritif (10-11ºC) or with seafood and fish dishes (11-12ºC). </v>
          </cell>
          <cell r="P16" t="str">
            <v>Each one of the 4 varieties has a specific role in the blend of this beautiful wine. Gouveio and Viosinho have an important role in the aromatic freshness and they also intensify the minerality of the wine. Moscatel is crucial in the aromatics and Malvasia Fina gives the wine personality in the mouth. The aromas are seductive, elegant and rich, where we can find apricot and grape fruit. Very good balance in the mouth, full and soft with a very crisp refreshing fell. It has an afertaste with nice freshness and mineral sensation.                                                  PAULO COUTINHO</v>
          </cell>
          <cell r="Q16" t="str">
            <v>DOC DOURO</v>
          </cell>
          <cell r="R16" t="str">
            <v>Prt B11, V1</v>
          </cell>
          <cell r="S16">
            <v>40998</v>
          </cell>
          <cell r="U16" t="e">
            <v>#N/A</v>
          </cell>
          <cell r="V16" t="e">
            <v>#N/A</v>
          </cell>
          <cell r="W16" t="e">
            <v>#N/A</v>
          </cell>
          <cell r="X16" t="e">
            <v>#N/A</v>
          </cell>
          <cell r="Y16" t="e">
            <v>#N/A</v>
          </cell>
          <cell r="Z16" t="e">
            <v>#N/A</v>
          </cell>
        </row>
        <row r="17">
          <cell r="B17" t="str">
            <v>PORCOLHEITA BRANCO 2011</v>
          </cell>
          <cell r="C17" t="str">
            <v>POR</v>
          </cell>
          <cell r="D17" t="str">
            <v>DOC DOURO</v>
          </cell>
          <cell r="E17" t="str">
            <v>COLHEITA BRANCO 2011</v>
          </cell>
          <cell r="F17" t="str">
            <v>Viosinho (45%); Moscatel (20%); Malvasia Fina (20%) e Rabigato (15%).</v>
          </cell>
          <cell r="U17" t="e">
            <v>#N/A</v>
          </cell>
          <cell r="V17" t="e">
            <v>#N/A</v>
          </cell>
          <cell r="W17" t="e">
            <v>#N/A</v>
          </cell>
          <cell r="X17" t="e">
            <v>#N/A</v>
          </cell>
          <cell r="Y17" t="e">
            <v>#N/A</v>
          </cell>
          <cell r="Z17" t="e">
            <v>#N/A</v>
          </cell>
        </row>
        <row r="18">
          <cell r="B18" t="str">
            <v>INGCOLHEITA BRANCO 2012</v>
          </cell>
          <cell r="C18" t="str">
            <v>ING</v>
          </cell>
          <cell r="E18" t="str">
            <v>COLHEITA BRANCO 2012</v>
          </cell>
          <cell r="P18" t="str">
            <v>/ The 2012 Portal White has elegant and rich aromas of apricot and grapefruit and a lovely minerality. It’s very well balanced, creamy, and its texture and acidity give it a unique freshness in the final. It has good weight and great length. It’s a gastronomic white wine to pair with salads and your favorite fish and seafood dishes.</v>
          </cell>
          <cell r="U18" t="e">
            <v>#N/A</v>
          </cell>
          <cell r="V18" t="e">
            <v>#N/A</v>
          </cell>
          <cell r="W18" t="e">
            <v>#N/A</v>
          </cell>
          <cell r="X18" t="e">
            <v>#N/A</v>
          </cell>
          <cell r="Y18" t="e">
            <v>#N/A</v>
          </cell>
          <cell r="Z18" t="e">
            <v>#N/A</v>
          </cell>
        </row>
        <row r="19">
          <cell r="B19" t="str">
            <v>PORCOLHEITA BRANCO 2012</v>
          </cell>
          <cell r="C19" t="str">
            <v>POR</v>
          </cell>
          <cell r="D19" t="str">
            <v>DOC DOURO</v>
          </cell>
          <cell r="E19" t="str">
            <v>COLHEITA BRANCO 2012</v>
          </cell>
          <cell r="F19" t="str">
            <v>Viosinho (45%); Moscatel (20%); Malvasia Fina (20%) e Rabigato (15%).</v>
          </cell>
          <cell r="U19" t="e">
            <v>#N/A</v>
          </cell>
          <cell r="V19" t="e">
            <v>#N/A</v>
          </cell>
          <cell r="W19" t="e">
            <v>#N/A</v>
          </cell>
          <cell r="X19" t="e">
            <v>#N/A</v>
          </cell>
          <cell r="Y19" t="e">
            <v>#N/A</v>
          </cell>
          <cell r="Z19" t="e">
            <v>#N/A</v>
          </cell>
        </row>
        <row r="20">
          <cell r="B20" t="str">
            <v>PORCOLHEITA BRANCO 2013</v>
          </cell>
          <cell r="C20" t="str">
            <v>POR</v>
          </cell>
          <cell r="D20" t="str">
            <v>DOC DOURO</v>
          </cell>
          <cell r="E20" t="str">
            <v>COLHEITA BRANCO 2013</v>
          </cell>
          <cell r="F20" t="str">
            <v>Viosinho (40%); Moscatel (25%); Malvasia Fina (25%) e Rabigato (10%).</v>
          </cell>
          <cell r="G20" t="str">
            <v>Vindima manual sendo depois transportada em caixas.</v>
          </cell>
          <cell r="H20" t="str">
            <v>16, 20 e 24 de Setembro para Viosinho, Moscatel e Malvasia Fina e 3 Outubro para a Rabigato.</v>
          </cell>
          <cell r="I20" t="str">
            <v xml:space="preserve">5,5 tons/ha </v>
          </cell>
          <cell r="J20" t="str">
            <v>Em cuba de aço inoxidável, a uma temperatura controlada de 12-14ºC.</v>
          </cell>
          <cell r="K20" t="str">
            <v>Após fermentação, o vinho é mantido em cuba inox em contacto com as borras finas até ao engarrafamento, por forma a manter a sua frescura e ganhar complexidade.</v>
          </cell>
          <cell r="L20" t="str">
            <v>Enchimento em finais de Março 2014 e rolhado com rolha de cortiça natural.</v>
          </cell>
          <cell r="M20" t="str">
            <v>17.300 garrafas.</v>
          </cell>
          <cell r="N20" t="str">
            <v>Pode ser incluido em dietas vegetarianas.</v>
          </cell>
          <cell r="O20" t="str">
            <v>Servir a 10-12ºC como aperitivo ou ligeiramente acima para peixes e mariscos.</v>
          </cell>
          <cell r="P20" t="str">
            <v>Cada uma das castas deste vinho, desempenha o seu papel. A Viosinho tem a maior responsabilidade pela frescura, notas cítricas e florais enquanto jovem. Moscatel é muito interessante pelas suas notas florais enquanto jovem e pela complexidade com a evolução, notando-se aromas frutados de polpa amarela e algum mel em boca. A Malvasia é quem lhe dá maior volume, mas que só é mais notório depois de alguma evolução de garrafa. Depois temos o Rabigato que juntamente com a Viosinho empresta uma boa mineralidade enquanto jovem e ajuda a manter o vigor com a evolução. Temos pois um branco muito polivalente, que nos primeiros dois anos, será a sua companhia perfeita para mariscos e peixes, e poderá contar ele para outros voos (carnes brancas e queijos) com pelo menos 1 ano de garrafa. Mas temos aqui um vinho para aguentar no mínimo 5 anos em garrafa.                                                             PAULO COUTINHO</v>
          </cell>
          <cell r="Q20" t="str">
            <v>DOC DOURO</v>
          </cell>
          <cell r="R20" t="str">
            <v>CHT Br13, V0</v>
          </cell>
          <cell r="S20">
            <v>41729</v>
          </cell>
          <cell r="T20">
            <v>13053</v>
          </cell>
          <cell r="U20">
            <v>0.13339999999999999</v>
          </cell>
          <cell r="V20">
            <v>0.13500000000000001</v>
          </cell>
          <cell r="W20">
            <v>1.4</v>
          </cell>
          <cell r="X20">
            <v>5.4</v>
          </cell>
          <cell r="Y20">
            <v>3.25</v>
          </cell>
          <cell r="Z20">
            <v>75.263999999999996</v>
          </cell>
        </row>
        <row r="21">
          <cell r="B21" t="str">
            <v>INGCOLHEITA BRANCO 2014</v>
          </cell>
          <cell r="C21" t="str">
            <v>ING</v>
          </cell>
          <cell r="D21" t="str">
            <v>DOC DOURO</v>
          </cell>
          <cell r="E21" t="str">
            <v>COLHEITA BRANCO 2014</v>
          </cell>
          <cell r="F21" t="str">
            <v>Viosinho (45%); Malvasia Fina (30%); Moscatel Galego Branco (15%) and Gouveio (10%).</v>
          </cell>
          <cell r="G21" t="str">
            <v>Hand picked / grapes transported in boxes.</v>
          </cell>
          <cell r="H21" t="str">
            <v>Between the 4th and 15th September.</v>
          </cell>
          <cell r="I21" t="str">
            <v xml:space="preserve">4,75 ton/ha </v>
          </cell>
          <cell r="J21" t="str">
            <v>In stainless steel at temperature control at 14-16ºC.</v>
          </cell>
          <cell r="K21" t="str">
            <v>After fermentation the wine is kept in stainless steel until bottling in order to mantain its freshness.</v>
          </cell>
          <cell r="L21" t="str">
            <v>March and April 2015 with natural cork.</v>
          </cell>
          <cell r="M21" t="str">
            <v>18.000 bottles.</v>
          </cell>
          <cell r="N21" t="str">
            <v>May be included in vegetarian diet.</v>
          </cell>
          <cell r="O21" t="str">
            <v xml:space="preserve">Serve chilled as apéritif (10ºC) or with seafood and fish dishes (11-12ºC). </v>
          </cell>
          <cell r="P21" t="str">
            <v xml:space="preserve">This fine white wine from the Douro Valley is the result of a careful blend of differente varieties from Douro. After fermentation the wine was left in contact
with its lees in order to develop complexity and richness. It has elegant aromas of apricot and grapefruit. It has a very crisp refreshing feel. Serve chilled as apéritif or with fish and shellfish dishes.
</v>
          </cell>
          <cell r="Q21" t="str">
            <v>DOC DOURO</v>
          </cell>
          <cell r="R21" t="str">
            <v>CHT Br14, V1</v>
          </cell>
          <cell r="S21">
            <v>42142</v>
          </cell>
          <cell r="T21">
            <v>14945</v>
          </cell>
          <cell r="U21">
            <v>0.1343</v>
          </cell>
          <cell r="V21">
            <v>0.13</v>
          </cell>
          <cell r="W21">
            <v>1.6</v>
          </cell>
          <cell r="X21">
            <v>6.1</v>
          </cell>
          <cell r="Y21">
            <v>3.16</v>
          </cell>
          <cell r="Z21">
            <v>75.847999999999999</v>
          </cell>
        </row>
        <row r="22">
          <cell r="B22" t="str">
            <v>PORCOLHEITA BRANCO 2014</v>
          </cell>
          <cell r="C22" t="str">
            <v>POR</v>
          </cell>
          <cell r="D22" t="str">
            <v>DOC DOURO</v>
          </cell>
          <cell r="E22" t="str">
            <v>COLHEITA BRANCO 2014</v>
          </cell>
          <cell r="F22" t="str">
            <v>Viosinho (45%); Malvasia Fina (30%); Moscatel Galego Branco (15%) e Gouveio (10%).</v>
          </cell>
          <cell r="G22" t="str">
            <v>Vindima manual sendo depois transportada em caixas.</v>
          </cell>
          <cell r="H22" t="str">
            <v>De 4 a 15 de Setembro.</v>
          </cell>
          <cell r="I22" t="str">
            <v xml:space="preserve">4,75 ton/ha </v>
          </cell>
          <cell r="J22" t="str">
            <v>Em cuba de aço inoxidável, a uma temperatura controlada de 14-16ºC.</v>
          </cell>
          <cell r="K22" t="str">
            <v>Após fermentação, o vinho é mantido em cuba inox em contacto com as borras finas até ao engarrafamento, por forma a manter a sua frescura e ganhar complexidade.</v>
          </cell>
          <cell r="L22" t="str">
            <v>Março e Abril 2015, com rolha cortiça natural.</v>
          </cell>
          <cell r="M22" t="str">
            <v>31.000 grfs</v>
          </cell>
          <cell r="N22" t="str">
            <v>Pode ser incluido em dietas vegetarianas.</v>
          </cell>
          <cell r="O22" t="str">
            <v>Servir a 10ºC como aperitivo ou ligeiramente acima para peixes e mariscos.</v>
          </cell>
          <cell r="P22" t="str">
            <v xml:space="preserve">Este vinho foi cuidadosamente elaborado utilizando as melhores técnicas de fermentação e permaneceu durante o estágio em contacto com as borras finas, de modo a garantir uma maior complexidade e riqueza. De cor citrina e brilhante, apresenta aroma muito elegante e requintado de alperce e toranja, com uma envolvente sensação mineral. Muito equilibrado na boca,com boa textura e acidez a darem uma frescura ímpar ao final de boca. Muito boa aptidão e polivalência gastronómica.                                         PAULO COUTINHO         
</v>
          </cell>
          <cell r="Q22" t="str">
            <v>DOC DOURO</v>
          </cell>
          <cell r="R22" t="str">
            <v>CHT Br14, V1</v>
          </cell>
          <cell r="S22">
            <v>42094</v>
          </cell>
          <cell r="T22">
            <v>14945</v>
          </cell>
          <cell r="U22">
            <v>0.1343</v>
          </cell>
          <cell r="V22">
            <v>0.13</v>
          </cell>
          <cell r="W22">
            <v>1.6</v>
          </cell>
          <cell r="X22">
            <v>6.1</v>
          </cell>
          <cell r="Y22">
            <v>3.16</v>
          </cell>
          <cell r="Z22">
            <v>75.847999999999999</v>
          </cell>
        </row>
        <row r="23">
          <cell r="B23" t="str">
            <v>INGCOLHEITA BRANCO 2015</v>
          </cell>
          <cell r="C23" t="str">
            <v>ING</v>
          </cell>
          <cell r="D23" t="str">
            <v>DOC DOURO</v>
          </cell>
          <cell r="E23" t="str">
            <v>COLHEITA BRANCO 2015</v>
          </cell>
          <cell r="F23" t="str">
            <v>Viosinho (45%); Malvasia Fina (25%); Moscatel Galego Branco (15%) and Gouveio (15%).</v>
          </cell>
          <cell r="G23" t="str">
            <v>Hand picked / grapes transported in boxes.</v>
          </cell>
          <cell r="H23" t="str">
            <v>Between the 4th and 12th September.</v>
          </cell>
          <cell r="I23" t="str">
            <v xml:space="preserve">5,5 tons/ha </v>
          </cell>
          <cell r="J23" t="str">
            <v>In stainless steel at temperature control at 14-16ºC.</v>
          </cell>
          <cell r="K23" t="str">
            <v>After fermentation the wine is kept in stainless steel until bottling in order to mantain its freshness.</v>
          </cell>
          <cell r="L23" t="str">
            <v>April and May 2016 with natural cork.</v>
          </cell>
          <cell r="M23" t="str">
            <v>30.200 bottles.</v>
          </cell>
          <cell r="N23" t="str">
            <v>May be included in vegetarian diet.</v>
          </cell>
          <cell r="O23" t="str">
            <v>Serve chilled at 10-12ºC with seafood and fish dishes.</v>
          </cell>
          <cell r="P23" t="str">
            <v>This fine white wine from the Douro Valley is the result of a careful blend of differente varieties from Douro. After fermentation the wine was left in contact
with its lees in order to develop complexity and richness. It has elegant aromas of apricot and grapefruit. It has a very crisp refreshing feel. Serve chilled as apéritif or with fish and shellfish dishes.
PAULO COUTINHO</v>
          </cell>
          <cell r="Q23" t="str">
            <v>DOC DOURO</v>
          </cell>
          <cell r="R23" t="str">
            <v>CHT Br15, V1</v>
          </cell>
          <cell r="S23">
            <v>42479</v>
          </cell>
          <cell r="T23">
            <v>17351</v>
          </cell>
          <cell r="U23">
            <v>0.13600000000000001</v>
          </cell>
          <cell r="V23">
            <v>0.13500000000000001</v>
          </cell>
          <cell r="W23">
            <v>2.7</v>
          </cell>
          <cell r="X23">
            <v>5.8</v>
          </cell>
          <cell r="Y23">
            <v>3.21</v>
          </cell>
          <cell r="Z23">
            <v>77.240000000000009</v>
          </cell>
        </row>
        <row r="24">
          <cell r="B24" t="str">
            <v>PORCOLHEITA BRANCO 2015</v>
          </cell>
          <cell r="C24" t="str">
            <v>POR</v>
          </cell>
          <cell r="D24" t="str">
            <v>DOC DOURO</v>
          </cell>
          <cell r="E24" t="str">
            <v>COLHEITA BRANCO 2015</v>
          </cell>
          <cell r="F24" t="str">
            <v>Viosinho (45%); Malvasia Fina (25%); Moscatel Galego Branco (15%) e Gouveio (15%).</v>
          </cell>
          <cell r="G24" t="str">
            <v>Vindima manual sendo depois transportada em caixas.</v>
          </cell>
          <cell r="H24" t="str">
            <v>De 4 a 12 de Setembro.</v>
          </cell>
          <cell r="I24" t="str">
            <v xml:space="preserve">5,5 tons/ha </v>
          </cell>
          <cell r="J24" t="str">
            <v>Em cuba de aço inoxidável, a uma temperatura controlada de 14-16ºC.</v>
          </cell>
          <cell r="K24" t="str">
            <v>Após fermentação, o vinho é mantido em cuba inox em contacto com as borras finas até ao engarrafamento, por forma a manter a sua frescura e ganhar complexidade.</v>
          </cell>
          <cell r="L24" t="str">
            <v>Abril e Maio 2016, com rolha cortiça natural.</v>
          </cell>
          <cell r="M24" t="str">
            <v>30.200 garrafas.</v>
          </cell>
          <cell r="N24" t="str">
            <v>Pode ser incluido em dietas vegetarianas.</v>
          </cell>
          <cell r="O24" t="str">
            <v>Servir a 10-12ºC a acompanhar peixes e mariscos.</v>
          </cell>
          <cell r="P24" t="str">
            <v xml:space="preserve">Este vinho foi cuidadosamente elaborado utilizando as melhores técnicas de fermentação e permaneceu durante o estágio em contacto com as borras finas, de modo a garantir uma maior complexidade e riqueza. De cor citrina e brilhante, apresenta aroma muito elegante e requintado de alperce e toranja, com uma envolvente sensação mineral. Muito equilibrado na boca,com boa textura e acidez a darem uma frescura ímpar ao final de boca. Muito boa aptidão e polivalência gastronómica.                                         PAULO COUTINHO         
</v>
          </cell>
          <cell r="Q24" t="str">
            <v>DOC DOURO</v>
          </cell>
          <cell r="R24" t="str">
            <v>CHT Br15, V1</v>
          </cell>
          <cell r="S24">
            <v>42479</v>
          </cell>
          <cell r="T24">
            <v>17351</v>
          </cell>
          <cell r="U24">
            <v>0.13600000000000001</v>
          </cell>
          <cell r="V24">
            <v>0.13500000000000001</v>
          </cell>
          <cell r="W24">
            <v>2.7</v>
          </cell>
          <cell r="X24">
            <v>5.8</v>
          </cell>
          <cell r="Y24">
            <v>3.21</v>
          </cell>
          <cell r="Z24">
            <v>77.240000000000009</v>
          </cell>
        </row>
        <row r="25">
          <cell r="B25" t="str">
            <v>INGCOLHEITA BRANCO 2016</v>
          </cell>
          <cell r="C25" t="str">
            <v>ING</v>
          </cell>
          <cell r="D25" t="str">
            <v>DOC DOURO</v>
          </cell>
          <cell r="E25" t="str">
            <v>COLHEITA BRANCO 2016</v>
          </cell>
          <cell r="F25" t="str">
            <v>Viosinho (45%);  Malvasia Fina (25%); Gouveio (20%) and Moscatel Galego Branco (10%).</v>
          </cell>
          <cell r="G25" t="str">
            <v>Hand picked / grapes transported in boxes.</v>
          </cell>
          <cell r="J25" t="str">
            <v>In stainless steel at temperature control at 14-16ºC.</v>
          </cell>
          <cell r="K25" t="str">
            <v>After fermentation the wine is kept in stainless steel until bottling in order to mantain its freshness.</v>
          </cell>
          <cell r="N25" t="str">
            <v>May be included in vegetarian diet.</v>
          </cell>
          <cell r="O25" t="str">
            <v>Serve chilled at 10-12ºC with seafood and fish dishes.</v>
          </cell>
          <cell r="P25" t="str">
            <v>This fine white wine from the Douro Valley is the result of a careful blend of differente varieties from Douro. After fermentation the wine was left in contact
with its lees in order to develop complexity and richness. It has elegant aromas of apricot and grapefruit. It has a very crisp refreshing feel. Serve chilled as apéritif or with fish and shellfish dishes.
PAULO COUTINHO</v>
          </cell>
          <cell r="Q25" t="str">
            <v>DOC DOURO</v>
          </cell>
          <cell r="R25" t="str">
            <v>CHT Br16, V0</v>
          </cell>
          <cell r="T25">
            <v>19988</v>
          </cell>
          <cell r="U25">
            <v>0.13200000000000001</v>
          </cell>
          <cell r="V25">
            <v>0.13</v>
          </cell>
          <cell r="W25">
            <v>1.8</v>
          </cell>
          <cell r="X25">
            <v>5.4</v>
          </cell>
          <cell r="Y25">
            <v>3.21</v>
          </cell>
          <cell r="Z25">
            <v>74.64</v>
          </cell>
        </row>
        <row r="26">
          <cell r="B26" t="str">
            <v>PORCOLHEITA BRANCO 2016</v>
          </cell>
          <cell r="C26" t="str">
            <v>POR</v>
          </cell>
          <cell r="D26" t="str">
            <v>DOC DOURO</v>
          </cell>
          <cell r="E26" t="str">
            <v>COLHEITA BRANCO 2016</v>
          </cell>
          <cell r="F26" t="str">
            <v>Viosinho (45%);  Malvasia Fina (25%); Gouveio (20%) e Moscatel Galego Branco (10%).</v>
          </cell>
          <cell r="G26" t="str">
            <v>Vindima manual sendo depois transportada em caixas.</v>
          </cell>
          <cell r="J26" t="str">
            <v>Em cuba de aço inoxidável, a uma temperatura controlada de 14-16ºC.</v>
          </cell>
          <cell r="K26" t="str">
            <v>Após fermentação, o vinho é mantido em cuba inox em contacto com as borras finas até ao engarrafamento, por forma a manter a sua frescura e ganhar complexidade.</v>
          </cell>
          <cell r="N26" t="str">
            <v>Pode ser incluido em dietas vegetarianas.</v>
          </cell>
          <cell r="O26" t="str">
            <v>Servir a 10-12ºC a acompanhar peixes e mariscos.</v>
          </cell>
          <cell r="P26" t="str">
            <v xml:space="preserve">Este vinho foi cuidadosamente elaborado utilizando as melhores técnicas de fermentação e permaneceu durante o estágio em contacto com as borras finas, de modo a garantir uma maior complexidade e riqueza. De cor citrina e brilhante, apresenta aroma muito elegante e requintado de alperce e toranja, com uma envolvente sensação mineral. Muito equilibrado na boca,com boa textura e acidez a darem uma frescura ímpar ao final de boca. Muito boa aptidão e polivalência gastronómica.                                         PAULO COUTINHO         
</v>
          </cell>
          <cell r="Q26" t="str">
            <v>DOC DOURO</v>
          </cell>
          <cell r="R26" t="str">
            <v>CHT Br16, V0</v>
          </cell>
          <cell r="T26">
            <v>19988</v>
          </cell>
          <cell r="U26">
            <v>0.13200000000000001</v>
          </cell>
          <cell r="V26">
            <v>0.13</v>
          </cell>
          <cell r="W26">
            <v>1.8</v>
          </cell>
          <cell r="X26">
            <v>5.4</v>
          </cell>
          <cell r="Y26">
            <v>3.21</v>
          </cell>
          <cell r="Z26">
            <v>74.64</v>
          </cell>
        </row>
        <row r="27">
          <cell r="B27" t="str">
            <v>PORCOLHEITA ROSÉ 2010</v>
          </cell>
          <cell r="C27" t="str">
            <v>POR</v>
          </cell>
          <cell r="D27" t="str">
            <v>DOC DOURO</v>
          </cell>
          <cell r="E27" t="str">
            <v>COLHEITA ROSÉ 2010</v>
          </cell>
          <cell r="F27" t="str">
            <v>Tinta Roriz (50%); Touriga Nacional (40%) e Touriga Franca (10%).</v>
          </cell>
          <cell r="G27" t="str">
            <v>Vindima manual sendo depois transportada em palotes (max 150Kg).</v>
          </cell>
          <cell r="H27" t="str">
            <v>De 14 Setembro a 6 Outubro.</v>
          </cell>
          <cell r="I27" t="str">
            <v xml:space="preserve">6,0 tons/ha </v>
          </cell>
          <cell r="J27" t="str">
            <v xml:space="preserve">Fermentação a temperatura controlada a 12-14ºC, em cuba de aço inoxidável, em que parte derivou de prensagem directa e outra parte por sangria. </v>
          </cell>
          <cell r="K27" t="str">
            <v>O vinho permanece durante o estágio em cuba inox com as suas borras finas, de modo a garantir uma maior complexidade e longevidade do vinho.</v>
          </cell>
          <cell r="L27" t="str">
            <v>Março 2011 com rolha de cortiça natural.</v>
          </cell>
          <cell r="M27" t="str">
            <v>22.500 grfs</v>
          </cell>
          <cell r="N27" t="str">
            <v>Pode ser incluido em dietas vegetarianas.</v>
          </cell>
          <cell r="O27" t="str">
            <v>Deverá ser servido bem fresco (11ºC) como entrada ou acompanhando peixes e mariscos.</v>
          </cell>
          <cell r="P27" t="str">
            <v xml:space="preserve">O consumidor exige cada vez mais, vinhos menos alcoólicos e frescos. No caso do Vinho Rosé essa exigência é ainda mais forte.  Daí termos que adaptar a tecnologia, passando a recolher uvas com o objectivo único de elaborar o Rosé, não deixando de lado o método de sangria. Por forma a atingir esse objectivo chegamos já nesta colheita a um decréscimo significativo da graduação alcoólica, e o mais notório é a sua cor aberta. Obtivemos assim um vinho com uma atraente nuance rosa, possui aroma de frutos vermelha e uma fracção floral. Excelente acidez na boca, mas sempre muito elegante, com um final firme e fresco, mantendo na boca o mesmo tipo de frutado e exuberância registada no nariz. Um Rosé muito elegante.                    PAULO COUTINHO         </v>
          </cell>
          <cell r="Q27" t="str">
            <v>DOC DOURO</v>
          </cell>
          <cell r="R27" t="str">
            <v>CHTR 10, V3</v>
          </cell>
          <cell r="S27">
            <v>40954</v>
          </cell>
          <cell r="T27" t="str">
            <v xml:space="preserve"> </v>
          </cell>
          <cell r="U27" t="e">
            <v>#N/A</v>
          </cell>
          <cell r="V27" t="e">
            <v>#N/A</v>
          </cell>
          <cell r="W27" t="e">
            <v>#N/A</v>
          </cell>
          <cell r="X27" t="e">
            <v>#N/A</v>
          </cell>
          <cell r="Y27" t="e">
            <v>#N/A</v>
          </cell>
          <cell r="Z27" t="e">
            <v>#N/A</v>
          </cell>
        </row>
        <row r="28">
          <cell r="B28" t="str">
            <v>INGCOLHEITA ROSÉ 2011</v>
          </cell>
          <cell r="C28" t="str">
            <v>ING</v>
          </cell>
          <cell r="D28" t="str">
            <v>DOC DOURO</v>
          </cell>
          <cell r="E28" t="str">
            <v>COLHEITA ROSÉ 2011</v>
          </cell>
          <cell r="F28" t="str">
            <v xml:space="preserve">Tinta Roriz (50%), Touriga Nacional (40%) and Touriga Franca (10%) </v>
          </cell>
          <cell r="G28" t="str">
            <v>Hand-picked and transported to winery in small baskets.</v>
          </cell>
          <cell r="H28" t="str">
            <v>From 29 August till 29 September 2011</v>
          </cell>
          <cell r="I28" t="str">
            <v xml:space="preserve">6 tons/ha </v>
          </cell>
          <cell r="J28" t="str">
            <v xml:space="preserve">In stainless steel at temperature control at 12-14ºC. </v>
          </cell>
          <cell r="K28" t="str">
            <v>The wine rests in stainless steel vats until bottling in order to preserve its freshness.</v>
          </cell>
          <cell r="L28" t="str">
            <v>February 2012 with natural cork.</v>
          </cell>
          <cell r="M28" t="str">
            <v>15.050 bottles.</v>
          </cell>
          <cell r="N28" t="str">
            <v>May be included in vegetarian diet.</v>
          </cell>
          <cell r="O28" t="str">
            <v>Enjoy chilled (11ºC) as an appetizer or with fish, shellfish and salads.</v>
          </cell>
          <cell r="P28" t="str">
            <v>This wine has an atractive pink colour with red fruit aromas and a nice floral nuance. With very good acidity in the mouth, and the same fruit and richness found on the nose, it's elegant  with a firm and fresh final.  A very elegant Rosé.                                 PAULO COUTINHO</v>
          </cell>
          <cell r="Q28" t="str">
            <v>DOC DOURO</v>
          </cell>
          <cell r="R28" t="str">
            <v>Cht R 11, v1</v>
          </cell>
          <cell r="S28">
            <v>40954</v>
          </cell>
          <cell r="T28" t="str">
            <v>09825</v>
          </cell>
          <cell r="U28">
            <v>0.13170000000000001</v>
          </cell>
          <cell r="V28">
            <v>0</v>
          </cell>
          <cell r="W28">
            <v>1.2</v>
          </cell>
          <cell r="X28">
            <v>4.66</v>
          </cell>
          <cell r="Y28">
            <v>3.46</v>
          </cell>
          <cell r="Z28">
            <v>74.232000000000014</v>
          </cell>
        </row>
        <row r="29">
          <cell r="B29" t="str">
            <v>PORCOLHEITA ROSÉ 2011</v>
          </cell>
          <cell r="C29" t="str">
            <v>POR</v>
          </cell>
          <cell r="D29" t="str">
            <v>DOC DOURO</v>
          </cell>
          <cell r="E29" t="str">
            <v>COLHEITA ROSÉ 2011</v>
          </cell>
          <cell r="F29" t="str">
            <v>Tinta Roriz (50%), Touriga Nacional (40%) e Touriga Franca (10%) .</v>
          </cell>
          <cell r="G29" t="str">
            <v>Vindima manual sendo depois transportada em palotes (max 150Kg).</v>
          </cell>
          <cell r="H29" t="str">
            <v>De 29 de Agosto a 29 Setembro.</v>
          </cell>
          <cell r="I29" t="str">
            <v xml:space="preserve">6,0 tons/ha </v>
          </cell>
          <cell r="J29" t="str">
            <v xml:space="preserve">Fermentação a temperatura controlada a 12-14ºC, em cuba de aço inoxidável, em que parte derivou de prensagem directa e outra parte por sangria. </v>
          </cell>
          <cell r="K29" t="str">
            <v>O vinho permanece durante o estágio em cuba inox com as suas borras finas, de modo a garantir uma maior complexidade e longevidade do vinho.</v>
          </cell>
          <cell r="L29" t="str">
            <v>Fevereiro 2012 com rolha de cortiça natural.</v>
          </cell>
          <cell r="M29" t="str">
            <v>15.050 grfs</v>
          </cell>
          <cell r="N29" t="str">
            <v>Pode ser incluido em dietas vegetarianas.</v>
          </cell>
          <cell r="O29" t="str">
            <v>Deverá ser servido bem fresco (11ºC) como entrada ou acompanhando peixes e mariscos.</v>
          </cell>
          <cell r="P29" t="str">
            <v xml:space="preserve">Nos ultimos anos temos procurado adaptar o estilo de rosé ao estilo procurado pelo consumidor, vinhos mais elegantes e frescos... mas ao mesmo tempo gastronómicos e sérios. Daí termos que adaptar a tecnologia, passando a recolher uvas com o objectivo único de elaborar o Rosé, não deixando de lado o método de sangria. Obtivemos assim um vinho de cor rosada elegante e atractiva. Aroma intenso e cativante, predominando os frutos silvestres como morango, framboesa e também romã. Muito boa acidez em boca, bem estruturado e um belo frutado. Um rosé gastronómico mas também excelente como aperitivo!                    PAULO COUTINHO         </v>
          </cell>
          <cell r="Q29" t="str">
            <v>DOC DOURO</v>
          </cell>
          <cell r="R29" t="str">
            <v>CHTR 11, V1</v>
          </cell>
          <cell r="S29">
            <v>40954</v>
          </cell>
          <cell r="T29" t="str">
            <v>09825</v>
          </cell>
          <cell r="U29">
            <v>0.13170000000000001</v>
          </cell>
          <cell r="V29">
            <v>0</v>
          </cell>
          <cell r="W29">
            <v>1.2</v>
          </cell>
          <cell r="X29">
            <v>4.66</v>
          </cell>
          <cell r="Y29">
            <v>3.46</v>
          </cell>
          <cell r="Z29">
            <v>74.232000000000014</v>
          </cell>
        </row>
        <row r="30">
          <cell r="B30" t="str">
            <v>INGCOLHEITA ROSÉ 2012</v>
          </cell>
          <cell r="C30" t="str">
            <v>ING</v>
          </cell>
          <cell r="D30" t="str">
            <v>DOC DOURO</v>
          </cell>
          <cell r="E30" t="str">
            <v>COLHEITA ROSÉ 2012</v>
          </cell>
          <cell r="F30" t="str">
            <v xml:space="preserve">Tinta Roriz (50%), Touriga Nacional (40%) and Touriga Franca (10%) </v>
          </cell>
          <cell r="G30" t="str">
            <v>Hand-picked and transported to winery in small baskets.</v>
          </cell>
          <cell r="H30" t="str">
            <v>From 17 August till 28 September 2012</v>
          </cell>
          <cell r="I30" t="str">
            <v xml:space="preserve">5 tons/ha </v>
          </cell>
          <cell r="J30" t="str">
            <v xml:space="preserve">In stainless steel at temperature control at 12-14ºC. </v>
          </cell>
          <cell r="K30" t="str">
            <v>The wine rests in stainless steel vats until bottling in order to preserve its freshness.</v>
          </cell>
          <cell r="L30" t="str">
            <v>March 2013 with natural cork.</v>
          </cell>
          <cell r="M30" t="str">
            <v>15.300 bottles</v>
          </cell>
          <cell r="N30" t="str">
            <v>May be included in vegetarian diet.</v>
          </cell>
          <cell r="O30" t="str">
            <v>Enjoy chilled (11ºC) as an appetizer or with fish, shellfish and salads.</v>
          </cell>
          <cell r="P30" t="str">
            <v>Our 2012 Rosé has fresh and intense aromas of red fruits like strawberries, raspberries and pomegranate. It has very good acidity and is very well structured. It’s a gastronomic rosé, that can perfectly replace a red wine in a “al fresco” Summer lunch, but is also excellent as an aperitif. Cheers to Summer!</v>
          </cell>
          <cell r="Q30" t="str">
            <v>DOC DOURO</v>
          </cell>
          <cell r="R30" t="str">
            <v>Cht R 12, v1</v>
          </cell>
          <cell r="S30">
            <v>41424</v>
          </cell>
          <cell r="T30">
            <v>11499</v>
          </cell>
          <cell r="U30">
            <v>0.1343</v>
          </cell>
          <cell r="V30">
            <v>0.13</v>
          </cell>
          <cell r="W30">
            <v>1.1000000000000001</v>
          </cell>
          <cell r="X30">
            <v>4.95</v>
          </cell>
          <cell r="Y30">
            <v>3.43</v>
          </cell>
          <cell r="Z30">
            <v>75.647999999999996</v>
          </cell>
        </row>
        <row r="31">
          <cell r="B31" t="str">
            <v>PORCOLHEITA ROSÉ 2012</v>
          </cell>
          <cell r="C31" t="str">
            <v>POR</v>
          </cell>
          <cell r="D31" t="str">
            <v>DOC DOURO</v>
          </cell>
          <cell r="E31" t="str">
            <v>COLHEITA ROSÉ 2012</v>
          </cell>
          <cell r="F31" t="str">
            <v>Tinta Roriz (50%), Touriga Nacional (40%) e Touriga Franca (10%) .</v>
          </cell>
          <cell r="G31" t="str">
            <v>Vindima manual sendo depois transportada em palotes (max 150Kg).</v>
          </cell>
          <cell r="H31" t="str">
            <v>De 17 de Agosto a 28 Setembro.</v>
          </cell>
          <cell r="I31" t="str">
            <v xml:space="preserve">5,0 tons/ha </v>
          </cell>
          <cell r="J31" t="str">
            <v xml:space="preserve">Fermentação a temperatura controlada a 12-14ºC, em cuba de aço inoxidável, em que parte derivou de prensagem directa e outra parte por sangria. </v>
          </cell>
          <cell r="K31" t="str">
            <v>O vinho permanece durante o estágio em cuba inox com as suas borras finas, de modo a garantir uma maior complexidade e longevidade do vinho.</v>
          </cell>
          <cell r="L31" t="str">
            <v>Março 2013 com rolha de cortiça natural.</v>
          </cell>
          <cell r="M31" t="str">
            <v>15.300 grfs</v>
          </cell>
          <cell r="N31" t="str">
            <v>Pode ser incluido em dietas vegetarianas.</v>
          </cell>
          <cell r="O31" t="str">
            <v>Deverá ser servido bem fresco (11ºC) como entrada ou acompanhando peixes e mariscos.</v>
          </cell>
          <cell r="P31" t="str">
            <v xml:space="preserve">Nos últimos anos temos procurado adaptar o estilo de rosé ao estilo procurado pelo consumidor, vinhos mais elegantes e frescos... mas ao mesmo tempo gastronómicos e sérios. Daí termos que adaptar a tecnologia, passando a recolher uvas com o objectivo único de elaborar o Rosé, não deixando de lado o método de sangria. Obtivemos assim um vinho de cor rosada elegante e atractiva. Aroma intenso e cativante, predominando os frutos silvestres como morango, framboesa e também romã. Muito boa acidez em boca, bem estruturado e um belo frutado. Um rosé gastronómico mas também excelente como aperitivo!                    PAULO COUTINHO         </v>
          </cell>
          <cell r="Q31" t="str">
            <v>DOC DOURO</v>
          </cell>
          <cell r="R31" t="str">
            <v>CHTR 11, V1</v>
          </cell>
          <cell r="S31">
            <v>41422</v>
          </cell>
          <cell r="T31">
            <v>11499</v>
          </cell>
          <cell r="U31">
            <v>0.1343</v>
          </cell>
          <cell r="V31">
            <v>0.13</v>
          </cell>
          <cell r="W31">
            <v>1.1000000000000001</v>
          </cell>
          <cell r="X31">
            <v>4.95</v>
          </cell>
          <cell r="Y31">
            <v>3.43</v>
          </cell>
          <cell r="Z31">
            <v>75.647999999999996</v>
          </cell>
        </row>
        <row r="32">
          <cell r="B32" t="str">
            <v>INGCOLHEITA ROSÉ 2013</v>
          </cell>
          <cell r="C32" t="str">
            <v>ING</v>
          </cell>
          <cell r="D32" t="str">
            <v>DOC DOURO</v>
          </cell>
          <cell r="E32" t="str">
            <v>COLHEITA ROSÉ 2013</v>
          </cell>
          <cell r="F32" t="str">
            <v>Tinta Roriz (50%), Touriga Nacional (40%) and Touriga Franca (10%).</v>
          </cell>
          <cell r="G32" t="str">
            <v>Hand-picked and transported to winery in small baskets.</v>
          </cell>
          <cell r="H32" t="str">
            <v>Picked on 7 and 8 October.</v>
          </cell>
          <cell r="I32" t="str">
            <v xml:space="preserve">5,5 tons/ha </v>
          </cell>
          <cell r="J32" t="str">
            <v>Fermentation at 12-14ºC in stainless steel of musts obtained from direct pressing.</v>
          </cell>
          <cell r="K32" t="str">
            <v>The wine rests in stainless steel vats until, bottling in order to preserve its freshness.</v>
          </cell>
          <cell r="L32" t="str">
            <v>February 2014 with natural cork.</v>
          </cell>
          <cell r="M32" t="str">
            <v>7.050 bottles</v>
          </cell>
          <cell r="N32" t="str">
            <v>May be included in vegetarian diet.</v>
          </cell>
          <cell r="O32" t="str">
            <v>Serve chilled as an apéritif or with salads, fish and shellfish dishes.</v>
          </cell>
          <cell r="P32" t="str">
            <v xml:space="preserve">In the past years we’ve been working to achieve more elegant and fresh Rosé wines but that, at the same time, are gastronomic. The grapes are grown with the objective to produce a Rosé and the must is obtained 100% by direct pressing. The wine is slightly pink and elegant. It has intense aromas of wild berries, strawberry and pomegranate. Very good acidity in the mouth, elegant, with the fruit more serious than in the nose. A gastronomic Rosé that also works very well as an aperitif or welcome drink.
PAULO COUTINHO
</v>
          </cell>
          <cell r="Q32" t="str">
            <v>DOC DOURO</v>
          </cell>
          <cell r="R32" t="str">
            <v>Cht R 13, v1</v>
          </cell>
          <cell r="S32">
            <v>41704</v>
          </cell>
          <cell r="T32">
            <v>13018</v>
          </cell>
          <cell r="U32">
            <v>0.13020000000000001</v>
          </cell>
          <cell r="V32">
            <v>0.13</v>
          </cell>
          <cell r="W32">
            <v>0.2</v>
          </cell>
          <cell r="X32">
            <v>4.16</v>
          </cell>
          <cell r="Y32">
            <v>3.44</v>
          </cell>
          <cell r="Z32">
            <v>72.992000000000004</v>
          </cell>
        </row>
        <row r="33">
          <cell r="B33" t="str">
            <v>PORCOLHEITA ROSÉ 2013</v>
          </cell>
          <cell r="C33" t="str">
            <v>POR</v>
          </cell>
          <cell r="D33" t="str">
            <v>DOC DOURO</v>
          </cell>
          <cell r="E33" t="str">
            <v>COLHEITA ROSÉ 2013</v>
          </cell>
          <cell r="F33" t="str">
            <v>Tinta Roriz (50%), Touriga Nacional (40%) e Touriga Franca (10%) .</v>
          </cell>
          <cell r="G33" t="str">
            <v>Vindima manual sendo depois transportada em palotes (max 150Kg).</v>
          </cell>
          <cell r="H33" t="str">
            <v>Colheita a 7 e 8 de Outubro.</v>
          </cell>
          <cell r="I33" t="str">
            <v xml:space="preserve">5,5 tons/ha </v>
          </cell>
          <cell r="J33" t="str">
            <v>Fermentação a temperatura controlada a 12-14ºC, em cuba de aço inoxidável de mostos provenientes de  prensagem directa.</v>
          </cell>
          <cell r="K33" t="str">
            <v>O vinho permanece durante o curto estágio em cuba inox com as suas borras finas, de modo a garantir complexidade e longevidade do vinho.</v>
          </cell>
          <cell r="L33" t="str">
            <v>Fevereiro 2014 com rolha de cortiça natural.</v>
          </cell>
          <cell r="M33" t="str">
            <v>7050 grfs</v>
          </cell>
          <cell r="N33" t="str">
            <v>Pode ser incluido em dietas vegetarianas.</v>
          </cell>
          <cell r="O33" t="str">
            <v>Deverá ser servido bem fresco (11ºC) como entrada ou acompanhando peixes e mariscos.</v>
          </cell>
          <cell r="P33" t="str">
            <v xml:space="preserve">Nos últimos anos temos procurado adaptar o estilo de rosé ao estilo procurado pelo consumidor, vinhos mais elegantes e frescos... mas ao mesmo tempo gastronómicos e sérios. Daí termos vindo a adaptar a tecnologia, passando a recolher uvas com o objectivo único de elaborar o Rosé e temos vindo a utilizar menos mosto de sangria. Este 2013 é já ele todo de prensagem directa. Obtivemos assim um vinho de cor levemente rosada e elegante. Poderá atingir a cor salmão até ao Verão. Apresenta aromas intensos e cativante, predominando os frutos silvestres como morango, framboesa e também romã, chegando a lembrar as chicletes. Muito boa acidez em boca, muito elegante e um frutado bem mais sério que os nasais. Um rosé gastronómico mas também excelente como aperitivo ou bebida de recepção!                                       PAULO COUTINHO         </v>
          </cell>
          <cell r="Q33" t="str">
            <v>DOC DOURO</v>
          </cell>
          <cell r="R33" t="str">
            <v>CHTR 13, V3</v>
          </cell>
          <cell r="S33">
            <v>41695</v>
          </cell>
          <cell r="T33">
            <v>13018</v>
          </cell>
          <cell r="U33">
            <v>0.13020000000000001</v>
          </cell>
          <cell r="V33">
            <v>0.13</v>
          </cell>
          <cell r="W33">
            <v>0.2</v>
          </cell>
          <cell r="X33">
            <v>4.16</v>
          </cell>
          <cell r="Y33">
            <v>3.44</v>
          </cell>
          <cell r="Z33">
            <v>72.992000000000004</v>
          </cell>
        </row>
        <row r="34">
          <cell r="B34" t="str">
            <v>PORCOLHEITA ROSÉ 2014</v>
          </cell>
          <cell r="C34" t="str">
            <v>POR</v>
          </cell>
          <cell r="D34" t="str">
            <v>DOC DOURO</v>
          </cell>
          <cell r="E34" t="str">
            <v>COLHEITA ROSÉ 2014</v>
          </cell>
          <cell r="F34" t="str">
            <v>Tinta Roriz (55%), Touriga Nacional (45%).</v>
          </cell>
          <cell r="G34" t="str">
            <v>Vindima manual sendo depois transportada em palotes (max 150Kg).</v>
          </cell>
          <cell r="H34" t="str">
            <v>De 2 de Setembro a 2 de Outubro.</v>
          </cell>
          <cell r="I34" t="str">
            <v xml:space="preserve">5 ton/ha </v>
          </cell>
          <cell r="J34" t="str">
            <v>Fermentação a temperatura controlada a 14ºC-16ºC, em cuba de aço inoxidável de mostos provenientes de  prensagem directa.</v>
          </cell>
          <cell r="K34" t="str">
            <v>O vinho permanece durante o curto estágio em cuba inox com as suas borras finas, de modo a garantir complexidade e longevidade do vinho.</v>
          </cell>
          <cell r="L34" t="str">
            <v>Fevereiro de 2015 com rolha de cortiça natural.</v>
          </cell>
          <cell r="M34" t="str">
            <v>12.726 grfs.</v>
          </cell>
          <cell r="N34" t="str">
            <v>Pode ser incluido em dietas vegetarianas.</v>
          </cell>
          <cell r="O34" t="str">
            <v>Deverá ser servido bem fresco (&lt;10ºC) como entrada ou acompanhando peixes e mariscos.</v>
          </cell>
          <cell r="P34" t="str">
            <v xml:space="preserve">Nos últimos anos temos procurado adaptar o estilo de rosé ao estilo procurado pelo consumidor, vinhos mais elegantes e frescos... mas ao mesmo tempo gastronómicos e sérios. Daí termos vindo a adaptar a tecnologia, passando a recolher uvas com o objectivo único de elaborar o Rosé e temos vindo a abandonar o mosto proveniente de sangria. Este 2014 tal como o de2013 é já ele todo de prensagem directa. Obtivemos assim um vinho de cor levemente rosada e elegante. Apresenta aromas intensos e cativantes, predominando os frutos silvestres e também romã, bem como um leve floral. Muito boa acidez em boca, muito elegante e um frutado bem mais sério que os aromas nasais. Um rosé gastronómico mas também excelente como aperitivo ou bebida de recepção!                                       PAULO COUTINHO         
</v>
          </cell>
          <cell r="Q34" t="str">
            <v>DOC DOURO</v>
          </cell>
          <cell r="R34" t="str">
            <v>CHTR 14, V2</v>
          </cell>
          <cell r="S34">
            <v>42076</v>
          </cell>
          <cell r="T34">
            <v>14805</v>
          </cell>
          <cell r="U34">
            <v>0.1341</v>
          </cell>
          <cell r="V34">
            <v>0.13</v>
          </cell>
          <cell r="W34">
            <v>0.6</v>
          </cell>
          <cell r="X34">
            <v>5.0199999999999996</v>
          </cell>
          <cell r="Y34">
            <v>3.36</v>
          </cell>
          <cell r="Z34">
            <v>75.335999999999999</v>
          </cell>
        </row>
        <row r="35">
          <cell r="B35" t="str">
            <v>INGCOLHEITA ROSÉ 2014</v>
          </cell>
          <cell r="C35" t="str">
            <v>ING</v>
          </cell>
          <cell r="D35" t="str">
            <v>DOC DOURO</v>
          </cell>
          <cell r="E35" t="str">
            <v>COLHEITA ROSÉ 2014</v>
          </cell>
          <cell r="F35" t="str">
            <v>Tinta Roriz (55%), Touriga Nacional (45%).</v>
          </cell>
          <cell r="G35" t="str">
            <v>Hand picked / grapes transported in boxes.</v>
          </cell>
          <cell r="H35" t="str">
            <v>Between the 2nd September and the 2nd October</v>
          </cell>
          <cell r="I35" t="str">
            <v xml:space="preserve">5 ton/ha </v>
          </cell>
          <cell r="J35" t="str">
            <v>The juice is obtained from direct pressing and then fermented in stainless steel vats at 14-16ºC</v>
          </cell>
          <cell r="K35" t="str">
            <v>The wine rests in stainless steel vats until bottling in order to preserve its freshness.</v>
          </cell>
          <cell r="L35" t="str">
            <v>February 2015 with natural cork.</v>
          </cell>
          <cell r="M35" t="str">
            <v>12.726 bottles.</v>
          </cell>
          <cell r="N35" t="str">
            <v>May be included in vegetarian diet.</v>
          </cell>
          <cell r="O35" t="str">
            <v>Serve chilled as an apéritif or with salads, fish and shellfish dishes.</v>
          </cell>
          <cell r="P35" t="str">
            <v xml:space="preserve">This is a dry and fresh Rosé produced from a blend of the premium Douro grape varieties. It has a delicate pink colour obtained by direct pressing of the grapes. Modern winemaking retains aromas of fresh wild berries and pomegranate. It is deliciously crisp and refreshing and is best served chilled as an appetizer or with salads, fish and shellfish.                                       PAULO COUTINHO         
</v>
          </cell>
          <cell r="Q35" t="str">
            <v>DOC DOURO</v>
          </cell>
          <cell r="R35" t="str">
            <v>CHTR 14, V2</v>
          </cell>
          <cell r="S35">
            <v>42081</v>
          </cell>
          <cell r="T35">
            <v>14805</v>
          </cell>
          <cell r="U35">
            <v>0.1341</v>
          </cell>
          <cell r="V35">
            <v>0.13</v>
          </cell>
          <cell r="W35">
            <v>0.6</v>
          </cell>
          <cell r="X35">
            <v>5.0199999999999996</v>
          </cell>
          <cell r="Y35">
            <v>3.36</v>
          </cell>
          <cell r="Z35">
            <v>75.335999999999999</v>
          </cell>
        </row>
        <row r="36">
          <cell r="B36" t="str">
            <v>PORCOLHEITA ROSÉ 2015</v>
          </cell>
          <cell r="C36" t="str">
            <v>POR</v>
          </cell>
          <cell r="D36" t="str">
            <v>DOC DOURO</v>
          </cell>
          <cell r="E36" t="str">
            <v>COLHEITA ROSÉ 2015</v>
          </cell>
          <cell r="F36" t="str">
            <v>Tinta Roriz (55%), Touriga Nacional (45%).</v>
          </cell>
          <cell r="G36" t="str">
            <v>Vindima manual sendo depois transportada em palotes (max 150Kg).</v>
          </cell>
          <cell r="H36" t="str">
            <v>De 4 a 26 de Setembro.</v>
          </cell>
          <cell r="I36" t="str">
            <v xml:space="preserve">5 ton/ha </v>
          </cell>
          <cell r="J36" t="str">
            <v>Fermentação a temperatura controlada a 14ºC-16ºC, em cuba de aço inoxidável de mostos provenientes de  prensagem directa.</v>
          </cell>
          <cell r="K36" t="str">
            <v>O vinho permanece durante o curto estágio em cuba inox com as suas borras finas, de modo a garantir complexidade e longevidade do vinho.</v>
          </cell>
          <cell r="L36" t="str">
            <v>Março de 2016 com rolha de cortiça natural.</v>
          </cell>
          <cell r="M36" t="str">
            <v>23.700 garrafas.</v>
          </cell>
          <cell r="N36" t="str">
            <v>Pode ser incluido em dietas vegetarianas.</v>
          </cell>
          <cell r="O36" t="str">
            <v>Deverá ser servido bem fresco como entrada ou acompanhando peixes e mariscos.</v>
          </cell>
          <cell r="P36" t="str">
            <v xml:space="preserve">Obtido atravez de prensagem directa, conseguimos assim um vinho de cor levemente rosada e elegante. Apresenta aromas intensos e cativantes, predominando os frutos silvestres e também romã, bem como um leve floral. Muito boa acidez em boca, muito elegante e um frutado bem mais sério que os aromas nasais. Um rosé gastronómico mas também excelente como aperitivo ou bebida de recepção!                                       PAULO COUTINHO         
</v>
          </cell>
          <cell r="Q36" t="str">
            <v>DOC DOURO</v>
          </cell>
          <cell r="R36" t="str">
            <v>CHTR 15, V1</v>
          </cell>
          <cell r="S36">
            <v>42479</v>
          </cell>
          <cell r="T36">
            <v>17166</v>
          </cell>
          <cell r="U36">
            <v>0.12889999999999999</v>
          </cell>
          <cell r="V36">
            <v>0.13</v>
          </cell>
          <cell r="W36">
            <v>1.4</v>
          </cell>
          <cell r="X36">
            <v>4.55</v>
          </cell>
          <cell r="Y36">
            <v>3.35</v>
          </cell>
          <cell r="Z36">
            <v>72.744</v>
          </cell>
        </row>
        <row r="37">
          <cell r="B37" t="str">
            <v>INGCOLHEITA ROSÉ 2015</v>
          </cell>
          <cell r="C37" t="str">
            <v>ING</v>
          </cell>
          <cell r="D37" t="str">
            <v>DOC DOURO</v>
          </cell>
          <cell r="E37" t="str">
            <v>COLHEITA ROSÉ 2015</v>
          </cell>
          <cell r="F37" t="str">
            <v>Tinta Roriz (55%), Touriga Nacional (45%).</v>
          </cell>
          <cell r="G37" t="str">
            <v>Hand picked / grapes transported in boxes.</v>
          </cell>
          <cell r="H37" t="str">
            <v>Between the 4nd and 26 September.</v>
          </cell>
          <cell r="I37" t="str">
            <v xml:space="preserve">5 ton/ha </v>
          </cell>
          <cell r="J37" t="str">
            <v>The juice is obtained from direct pressing and then fermented in stainless steel vats at 14-16ºC</v>
          </cell>
          <cell r="K37" t="str">
            <v>The wine rests in stainless steel vats until bottling in order to preserve its freshness.</v>
          </cell>
          <cell r="L37" t="str">
            <v>March 2016 with natural cork.</v>
          </cell>
          <cell r="M37" t="str">
            <v>23.700 bottles.</v>
          </cell>
          <cell r="N37" t="str">
            <v>May be included in vegetarian diet.</v>
          </cell>
          <cell r="O37" t="str">
            <v>Serve chilled as an apéritif or with salads, fish and shellfish dishes.</v>
          </cell>
          <cell r="P37" t="str">
            <v xml:space="preserve">This is a dry and fresh Rosé produced from a blend of the premium Douro grape varieties. It has a delicate pink colour obtained by direct pressing of the grapes. Modern winemaking retains aromas of fresh wild berries and pomegranate. It is deliciously crisp and refreshing and is best served chilled as an appetizer or with salads, fish and shellfish.                                       PAULO COUTINHO         
</v>
          </cell>
          <cell r="Q37" t="str">
            <v>DOC DOURO</v>
          </cell>
          <cell r="R37" t="str">
            <v>CHTR 15, V1</v>
          </cell>
          <cell r="S37">
            <v>42479</v>
          </cell>
          <cell r="T37">
            <v>17166</v>
          </cell>
          <cell r="U37">
            <v>0.12889999999999999</v>
          </cell>
          <cell r="V37">
            <v>0.13</v>
          </cell>
          <cell r="W37">
            <v>1.4</v>
          </cell>
          <cell r="X37">
            <v>4.55</v>
          </cell>
          <cell r="Y37">
            <v>3.35</v>
          </cell>
          <cell r="Z37">
            <v>72.744</v>
          </cell>
        </row>
        <row r="38">
          <cell r="B38" t="str">
            <v>INGCOLHEITA ROSÉ 2016</v>
          </cell>
          <cell r="C38" t="str">
            <v>ING</v>
          </cell>
          <cell r="D38" t="str">
            <v>DOC DOURO</v>
          </cell>
          <cell r="E38" t="str">
            <v>COLHEITA ROSÉ 2016</v>
          </cell>
          <cell r="F38" t="str">
            <v>Tinta Roriz (55%), Touriga Nacional (45%).</v>
          </cell>
          <cell r="G38" t="str">
            <v>Hand picked / grapes transported in boxes.</v>
          </cell>
          <cell r="H38" t="str">
            <v>Between the 19nd and 30 September.</v>
          </cell>
          <cell r="I38" t="str">
            <v xml:space="preserve">5 ton/ha </v>
          </cell>
          <cell r="J38" t="str">
            <v>The juice is obtained from direct pressing and then fermented in stainless steel vats at 14-16ºC</v>
          </cell>
          <cell r="K38" t="str">
            <v>The wine rests in stainless steel vats until bottling in order to preserve its freshness.</v>
          </cell>
          <cell r="L38" t="str">
            <v>February 2017 with natural cork.</v>
          </cell>
          <cell r="M38" t="str">
            <v>17.300 bottles.</v>
          </cell>
          <cell r="N38" t="str">
            <v>May be included in vegetarian diet.</v>
          </cell>
          <cell r="O38" t="str">
            <v>Serve chilled as an apéritif or with salads, fish and shellfish dishes.</v>
          </cell>
          <cell r="P38" t="str">
            <v xml:space="preserve">This is a dry and fresh Rosé produced from a blend of the premium Douro grape varieties. It has a delicate pink colour obtained by direct pressing of the grapes. Modern winemaking retains aromas of fresh wild berries and pomegranate. It is deliciously crisp and refreshing and is best served chilled as an appetizer or with salads, fish and shellfish.
PAULO COUTINHO         
</v>
          </cell>
          <cell r="Q38" t="str">
            <v>DOC DOURO</v>
          </cell>
          <cell r="R38" t="str">
            <v>CHTR 16, V0</v>
          </cell>
          <cell r="S38">
            <v>42775</v>
          </cell>
          <cell r="T38">
            <v>18975</v>
          </cell>
          <cell r="U38">
            <v>0.13</v>
          </cell>
          <cell r="V38">
            <v>0.125</v>
          </cell>
          <cell r="W38">
            <v>0.7</v>
          </cell>
          <cell r="X38">
            <v>4.5199999999999996</v>
          </cell>
          <cell r="Y38">
            <v>3.38</v>
          </cell>
          <cell r="Z38">
            <v>73.08</v>
          </cell>
        </row>
        <row r="39">
          <cell r="B39" t="str">
            <v>PORCOLHEITA ROSÉ 2016</v>
          </cell>
          <cell r="C39" t="str">
            <v>POR</v>
          </cell>
          <cell r="D39" t="str">
            <v>DOC DOURO</v>
          </cell>
          <cell r="E39" t="str">
            <v>COLHEITA ROSÉ 2016</v>
          </cell>
          <cell r="F39" t="str">
            <v>Tinta Roriz (55%), Touriga Nacional (45%).</v>
          </cell>
          <cell r="G39" t="str">
            <v>Vindima manual sendo depois transportada em caixas.</v>
          </cell>
          <cell r="H39" t="str">
            <v>Uvas colhidas de 19 a 30 de Setembro.</v>
          </cell>
          <cell r="I39" t="str">
            <v xml:space="preserve">5 ton/ha </v>
          </cell>
          <cell r="J39" t="str">
            <v>Fermentação a temperatura controlada a 14ºC-16ºC, em cuba de aço inoxidável de mostos provenientes de  prensagem directa.</v>
          </cell>
          <cell r="K39" t="str">
            <v>O vinho permanece durante o curto estágio em cuba inox com as suas borras finas, de modo a garantir complexidade e longevidade do vinho.</v>
          </cell>
          <cell r="L39" t="str">
            <v>Fevereiro de 2017 com rolha de cortiça natural.</v>
          </cell>
          <cell r="M39" t="str">
            <v>17.300 garrafas.</v>
          </cell>
          <cell r="N39" t="str">
            <v>Pode ser incluido em dietas vegetarianas.</v>
          </cell>
          <cell r="O39" t="str">
            <v>Deverá ser servido bem fresco como entrada ou acompanhando peixes e mariscos.</v>
          </cell>
          <cell r="P39" t="str">
            <v xml:space="preserve">Obtido através de prensagem directa, conseguimos assim um vinho de cor levemente rosada e muito elegante. Apresenta aromas intensos, frescos e cativantes, predominando os frutos silvestres e romã, bem como um leve floral. Muito boa acidez em boca, muito elegante e um frutado bem mais sério que os aromas nasais. Um rosé gastronómico mas também excelente como aperitivo ou bebida de recepção!
PAULO COUTINHO         
</v>
          </cell>
          <cell r="Q39" t="str">
            <v>DOC DOURO</v>
          </cell>
          <cell r="R39" t="str">
            <v>CHTR 16, V1</v>
          </cell>
          <cell r="S39">
            <v>42882</v>
          </cell>
          <cell r="T39">
            <v>18975</v>
          </cell>
          <cell r="U39">
            <v>0.13</v>
          </cell>
          <cell r="V39">
            <v>0.125</v>
          </cell>
          <cell r="W39">
            <v>0.7</v>
          </cell>
          <cell r="X39">
            <v>4.5199999999999996</v>
          </cell>
          <cell r="Y39">
            <v>3.38</v>
          </cell>
          <cell r="Z39">
            <v>73.08</v>
          </cell>
        </row>
        <row r="40">
          <cell r="B40" t="str">
            <v>PORCOLHEITA TINTO 2009</v>
          </cell>
          <cell r="C40" t="str">
            <v>POR</v>
          </cell>
          <cell r="D40" t="str">
            <v>DOC DOURO</v>
          </cell>
          <cell r="E40" t="str">
            <v>COLHEITA TINTO 2009</v>
          </cell>
          <cell r="U40" t="e">
            <v>#N/A</v>
          </cell>
          <cell r="V40" t="e">
            <v>#N/A</v>
          </cell>
          <cell r="W40" t="e">
            <v>#N/A</v>
          </cell>
          <cell r="X40" t="e">
            <v>#N/A</v>
          </cell>
          <cell r="Y40" t="e">
            <v>#N/A</v>
          </cell>
          <cell r="Z40" t="e">
            <v>#N/A</v>
          </cell>
        </row>
        <row r="41">
          <cell r="B41" t="str">
            <v>PORCOLHEITA TINTO 2010</v>
          </cell>
          <cell r="C41" t="str">
            <v>POR</v>
          </cell>
          <cell r="D41" t="str">
            <v>DOC DOURO</v>
          </cell>
          <cell r="E41" t="str">
            <v>COLHEITA TINTO 2010</v>
          </cell>
          <cell r="F41" t="str">
            <v>Tinta Roriz (60%), Touriga Nacional (25%), Touriga Franca (15%)</v>
          </cell>
          <cell r="G41" t="str">
            <v>Vindima manual sendo depois transportada em palotes (max 150Kg).</v>
          </cell>
          <cell r="H41" t="str">
            <v>De 20 a 29 de Setembro.</v>
          </cell>
          <cell r="I41" t="str">
            <v xml:space="preserve">5,8 ton/ha </v>
          </cell>
          <cell r="J41" t="str">
            <v xml:space="preserve">Maceração em cuba inox a temperatura controlada de 23-24ºC. </v>
          </cell>
          <cell r="K41" t="str">
            <v>Estágio de 9 Meses em cascos novos e usados de carvalho Françês.</v>
          </cell>
          <cell r="L41" t="str">
            <v>Junho 2012 com rolha de cortiça natural.</v>
          </cell>
          <cell r="M41" t="str">
            <v>46.600 grfs</v>
          </cell>
          <cell r="N41" t="str">
            <v>Pode ser incluido em dietas vegetarianas.</v>
          </cell>
          <cell r="O41" t="str">
            <v xml:space="preserve">Para desfrutar nos primeiros anos de modo a tirar partido da frescura acompanhando pratos de carne ou caça.
Servir a 15-16ºC
</v>
          </cell>
          <cell r="P41" t="str">
            <v>Vinificado a temperaturas moderadas, estas uvas deram origem a um vinho de perfil aromático, marcado pela extraordinária Tinta Roriz, que continua a grande responsável pelo aroma intenso de fruto vermelho nomeadamente cereja e alguma amora. Carregado na cor, evidencia aromas de de frutos vermelhos e especiarias, adornados com notas de madeira. Estruturado na boca, apresenta uma excelente acidez e taninos firmes. Com um final longo, sedutor e complexo. Não deixe de usufruir deste frutado e fresco Douro desde já. Mas esteja certo que o surpreenderá com algum envelhecimento em garrafa.                                                     PAULO COUTINHO</v>
          </cell>
          <cell r="Q41" t="str">
            <v>DOC DOURO</v>
          </cell>
          <cell r="R41" t="str">
            <v>CHT T10, v1</v>
          </cell>
          <cell r="S41">
            <v>41094</v>
          </cell>
          <cell r="T41">
            <v>10419</v>
          </cell>
          <cell r="U41">
            <v>0.13650000000000001</v>
          </cell>
          <cell r="V41">
            <v>0.13500000000000001</v>
          </cell>
          <cell r="W41">
            <v>0</v>
          </cell>
          <cell r="X41">
            <v>4.4800000000000004</v>
          </cell>
          <cell r="Y41">
            <v>4.05</v>
          </cell>
          <cell r="Z41">
            <v>77.200000000000017</v>
          </cell>
        </row>
        <row r="42">
          <cell r="B42" t="str">
            <v>INGCOLHEITA TINTO 2011</v>
          </cell>
          <cell r="C42" t="str">
            <v>ING</v>
          </cell>
          <cell r="D42" t="str">
            <v>DOC DOURO</v>
          </cell>
          <cell r="E42" t="str">
            <v>COLHEITA TINTO 2011</v>
          </cell>
          <cell r="F42" t="str">
            <v>Tinta Roriz (60%), Touriga Nacional (25%), Touriga Franca (15%).</v>
          </cell>
          <cell r="G42" t="str">
            <v>Hand-picked and transported to winery in small baskets.</v>
          </cell>
          <cell r="H42" t="str">
            <v>From 6th till 27th September</v>
          </cell>
          <cell r="I42" t="str">
            <v xml:space="preserve">6,0 ton/ha </v>
          </cell>
          <cell r="J42" t="str">
            <v>In stainless steel with maceration at 23-24ºC.</v>
          </cell>
          <cell r="K42" t="str">
            <v>It has aged for 9 months in new and used French oak barrels.</v>
          </cell>
          <cell r="L42" t="str">
            <v>June 2013 with natural cork.</v>
          </cell>
          <cell r="M42" t="str">
            <v>82.500 bottles</v>
          </cell>
          <cell r="N42" t="str">
            <v>May be included in vegetarian diet.</v>
          </cell>
          <cell r="O42" t="str">
            <v>Enjoy in the first 5 years in order to get the most of its freshness with meat and game dishes. Pour at 15-16ºC</v>
          </cell>
          <cell r="P42" t="str">
            <v>Vinifed at moderate temperatures, the grapes we used in this blend originated a wine with na excellent aromatic profile, marked by Tinta Roriz that is responsible for the intense aroma of young fresh fruit like cherry and blackberry. Dark in colour, it also shows some spicy notes along with some wood. Well structured in the mouth it has excellent acidity and firm tannins. The final is long, seductive and complex. It's a wine that we can enjoy from now but it will also age a few years very well.              PAULO COUTINHO</v>
          </cell>
          <cell r="Q42" t="str">
            <v>DOC DOURO</v>
          </cell>
          <cell r="R42" t="str">
            <v>CHT T11, V2</v>
          </cell>
          <cell r="S42">
            <v>41422</v>
          </cell>
          <cell r="T42">
            <v>12027</v>
          </cell>
          <cell r="U42">
            <v>0.13930000000000001</v>
          </cell>
          <cell r="V42">
            <v>0.13500000000000001</v>
          </cell>
          <cell r="W42">
            <v>0</v>
          </cell>
          <cell r="X42">
            <v>4.5999999999999996</v>
          </cell>
          <cell r="Y42">
            <v>3.75</v>
          </cell>
          <cell r="Z42">
            <v>78.527999999999992</v>
          </cell>
        </row>
        <row r="43">
          <cell r="B43" t="str">
            <v>PORCOLHEITA TINTO 2011</v>
          </cell>
          <cell r="C43" t="str">
            <v>POR</v>
          </cell>
          <cell r="D43" t="str">
            <v>DOC DOURO</v>
          </cell>
          <cell r="E43" t="str">
            <v>COLHEITA TINTO 2011</v>
          </cell>
          <cell r="F43" t="str">
            <v>Tinta Roriz (60%), Touriga Nacional (25%), Touriga Franca (15%).</v>
          </cell>
          <cell r="G43" t="str">
            <v>Vindima manual sendo depois transportada em palotes (max 150Kg).</v>
          </cell>
          <cell r="H43" t="str">
            <v>De 6 a 27 de Setembro.</v>
          </cell>
          <cell r="I43" t="str">
            <v xml:space="preserve">6,0 ton/ha </v>
          </cell>
          <cell r="J43" t="str">
            <v xml:space="preserve">Maceração em cuba inox a temperatura controlada de 23-24ºC. </v>
          </cell>
          <cell r="K43" t="str">
            <v>Nove meses em cascos novos e usados de carvalho Françês.</v>
          </cell>
          <cell r="L43" t="str">
            <v>Junho 2013 com rolha de cortiça natural.</v>
          </cell>
          <cell r="M43" t="str">
            <v>82.500 grfs</v>
          </cell>
          <cell r="N43" t="str">
            <v>Pode ser incluido em dietas vegetarianas.</v>
          </cell>
          <cell r="O43" t="str">
            <v xml:space="preserve">Para desfrutar nos primeiros anos de modo a tirar partido da frescura acompanhando pratos de carne ou caça.
Servir a 15-16ºC.
</v>
          </cell>
          <cell r="P43" t="str">
            <v>Vinificado a temperaturas moderadas, estas uvas deram origem a um vinho de perfil aromático, marcado pela extraordinária Tinta Roriz, que continua a grande responsável pelo aroma intenso de fruto vermelho nomeadamente cereja e alguma amora. De cor Ruby, evidencia aromas de de frutos vermelhos e especiarias, adornados com notas de madeira. Estruturado e fresco em boca, apresenta uma excelente acidez e taninos firmes. Com um final longo, sedutor e complexo. Não deixe de usufruir deste frutado e fresco Douro desde já. Mas esteja certo que o surpreenderá após algum envelhecimento em garrafa.                                                     PAULO COUTINHO</v>
          </cell>
          <cell r="Q43" t="str">
            <v>DOC DOURO</v>
          </cell>
          <cell r="R43" t="str">
            <v>CHT T11, V1</v>
          </cell>
          <cell r="S43">
            <v>41422</v>
          </cell>
          <cell r="T43">
            <v>12027</v>
          </cell>
          <cell r="U43">
            <v>0.13930000000000001</v>
          </cell>
          <cell r="V43">
            <v>0.13500000000000001</v>
          </cell>
          <cell r="W43">
            <v>0</v>
          </cell>
          <cell r="X43">
            <v>4.5999999999999996</v>
          </cell>
          <cell r="Y43">
            <v>3.75</v>
          </cell>
          <cell r="Z43">
            <v>78.527999999999992</v>
          </cell>
        </row>
        <row r="44">
          <cell r="B44" t="str">
            <v>INGCOLHEITA TINTO 2012</v>
          </cell>
          <cell r="C44" t="str">
            <v>ING</v>
          </cell>
          <cell r="D44" t="str">
            <v>DOC DOURO</v>
          </cell>
          <cell r="E44" t="str">
            <v>COLHEITA TINTO 2012</v>
          </cell>
          <cell r="F44" t="str">
            <v>Tinta Roriz (60%), Touriga Nacional (25%), Touriga Franca (15%).</v>
          </cell>
          <cell r="G44" t="str">
            <v>Hand-picked and transported to winery in small baskets.</v>
          </cell>
          <cell r="H44" t="str">
            <v>From 17th till 28th September</v>
          </cell>
          <cell r="I44" t="str">
            <v xml:space="preserve">6,0 ton/ha </v>
          </cell>
          <cell r="J44" t="str">
            <v>In stainless steel with maceration at 23-24ºC.</v>
          </cell>
          <cell r="K44" t="str">
            <v>It has aged for 9 months in new and used French oak barrels.</v>
          </cell>
          <cell r="L44" t="str">
            <v>May 2014 with natural cork.</v>
          </cell>
          <cell r="M44" t="str">
            <v>66.670 bottles, 1440 half-bottles and 90 magnums</v>
          </cell>
          <cell r="N44" t="str">
            <v>May be included in vegetarian diet.</v>
          </cell>
          <cell r="O44" t="str">
            <v>Enjoy in the first 5 years in order to get the most of its freshness with meat and game dishes. Pour at 15-16ºC</v>
          </cell>
          <cell r="P44" t="str">
            <v>Vinifed at moderate temperatures, the grapes we used in this blend originated a wine with na excellent aromatic profile, marked by Tinta Roriz that is responsible for the intense aroma of young fresh fruit like cherry and blackberry. Dark in colour, it also shows some spicy notes along with some wood. Well structured in the mouth it has excellent acidity and firm tannins. The final is long, seductive and complex. It's a wine that we can enjoy from now but it will also age a few years very well.              PAULO COUTINHO</v>
          </cell>
          <cell r="Q44" t="str">
            <v>DOC DOURO</v>
          </cell>
          <cell r="R44" t="str">
            <v>CHT T12, V0</v>
          </cell>
          <cell r="S44">
            <v>41789</v>
          </cell>
          <cell r="T44">
            <v>13700</v>
          </cell>
          <cell r="U44">
            <v>0.14199999999999999</v>
          </cell>
          <cell r="V44">
            <v>0.14000000000000001</v>
          </cell>
          <cell r="W44">
            <v>0.4</v>
          </cell>
          <cell r="X44">
            <v>5.3</v>
          </cell>
          <cell r="Y44">
            <v>3.68</v>
          </cell>
          <cell r="Z44">
            <v>79.679999999999993</v>
          </cell>
        </row>
        <row r="45">
          <cell r="B45" t="str">
            <v>PORCOLHEITA TINTO 2012</v>
          </cell>
          <cell r="C45" t="str">
            <v>POR</v>
          </cell>
          <cell r="D45" t="str">
            <v>DOC DOURO</v>
          </cell>
          <cell r="E45" t="str">
            <v>COLHEITA TINTO 2012</v>
          </cell>
          <cell r="F45" t="str">
            <v>Tinta Roriz (60%), Touriga Nacional (25%), Touriga Franca (15%).</v>
          </cell>
          <cell r="G45" t="str">
            <v>Vindima manual sendo depois transportada em palotes (max 150Kg).</v>
          </cell>
          <cell r="H45" t="str">
            <v>De 17 a 28 de Setembro.</v>
          </cell>
          <cell r="I45" t="str">
            <v xml:space="preserve">6,0 ton/ha </v>
          </cell>
          <cell r="J45" t="str">
            <v xml:space="preserve">Maceração em cuba inox a temperatura controlada de 23-24ºC. </v>
          </cell>
          <cell r="K45" t="str">
            <v>Nove meses em cascos novos e usados de carvalho Françês.</v>
          </cell>
          <cell r="L45" t="str">
            <v>Maio 2014 com rolha de cortiça natural.</v>
          </cell>
          <cell r="M45" t="str">
            <v>66.670 garrafas, 1440 meias garrafas e 90 magnums</v>
          </cell>
          <cell r="N45" t="str">
            <v>Pode ser incluido em dietas vegetarianas.</v>
          </cell>
          <cell r="O45" t="str">
            <v xml:space="preserve">Para desfrutar nos primeiros anos de modo a tirar partido da frescura acompanhando pratos de carne ou caça.
Servir a 15-16ºC.
</v>
          </cell>
          <cell r="P45" t="str">
            <v>Vinificado a temperaturas moderadas, estas uvas deram origem a um vinho de perfil aromático, marcado pela extraordinária Tinta Roriz, que continua a grande responsável pelo aroma intenso de fruto vermelho nomeadamente cereja e alguma amora. De cor Ruby, evidencia aromas de de frutos vermelhos e especiarias, adornados com notas de madeira. Estruturado e fresco em boca, apresenta uma excelente acidez e taninos firmes. Com um final longo, sedutor e complexo. Não deixe de usufruir deste frutado e fresco Douro desde já. Mas esteja certo que o surpreenderá após algum envelhecimento em garrafa.                                                     PAULO COUTINHO</v>
          </cell>
          <cell r="Q45" t="str">
            <v>DOC DOURO</v>
          </cell>
          <cell r="R45" t="str">
            <v>CHT T12, V0</v>
          </cell>
          <cell r="S45">
            <v>41789</v>
          </cell>
          <cell r="T45">
            <v>13700</v>
          </cell>
          <cell r="U45">
            <v>0.14199999999999999</v>
          </cell>
          <cell r="V45">
            <v>0.14000000000000001</v>
          </cell>
          <cell r="W45">
            <v>0.4</v>
          </cell>
          <cell r="X45">
            <v>5.3</v>
          </cell>
          <cell r="Y45">
            <v>3.68</v>
          </cell>
          <cell r="Z45">
            <v>79.679999999999993</v>
          </cell>
        </row>
        <row r="46">
          <cell r="B46" t="str">
            <v>PORCOLHEITA TINTO 2013</v>
          </cell>
          <cell r="C46" t="str">
            <v>POR</v>
          </cell>
          <cell r="D46" t="str">
            <v>DOC DOURO</v>
          </cell>
          <cell r="E46" t="str">
            <v>COLHEITA TINTO 2013</v>
          </cell>
          <cell r="F46" t="str">
            <v>Tinta Roriz (60%), Touriga Nacional (25%), Touriga Franca (15%).</v>
          </cell>
          <cell r="G46" t="str">
            <v>Vindima manual sendo depois transportada em palotes (max 150Kg).</v>
          </cell>
          <cell r="H46" t="str">
            <v>De 25 de Setembro a 11 de Outubro.</v>
          </cell>
          <cell r="I46" t="str">
            <v xml:space="preserve">5,5 ton/ha </v>
          </cell>
          <cell r="J46" t="str">
            <v xml:space="preserve">Maceração em cuba inox a temperatura controlada de 24-26ºC. </v>
          </cell>
          <cell r="K46" t="str">
            <v>Nove meses em cascos novos e usados de carvalho Françês.</v>
          </cell>
          <cell r="L46" t="str">
            <v>Julho de 2015 com rolha de cortiça natural.</v>
          </cell>
          <cell r="M46" t="str">
            <v>102.000 garrafas.</v>
          </cell>
          <cell r="N46" t="str">
            <v>Pode ser incluido em dietas vegetarianas.</v>
          </cell>
          <cell r="O46" t="str">
            <v xml:space="preserve">Para desfrutar nos primeiros anos de modo a tirar partido da frescura acompanhando pratos de carne ou caça.
Servir a 15-16ºC.
</v>
          </cell>
          <cell r="P46" t="str">
            <v>Vinificado a temperaturas moderadas, estas uvas deram origem a um vinho de perfil aromático, marcado pela frescura da casta Tinta Roriz, que continua a ser a grande responsável pelo aroma intenso de fruto vermelho nomeadamente cereja e alguma amora. De cor Ruby, evidencia aromas de de frutos vermelhos e especiarias, adornados com notas de madeira. Estruturado e fresco em boca, apresenta uma excelente acidez e taninos firmes. Com um final longo, sedutor e complexo. Não deixe de usufruir deste frutado e fresco Douro desde já. Mas esteja certo que o surpreenderá após algum envelhecimento em garrafa.                                                     PAULO COUTINHO</v>
          </cell>
          <cell r="Q46" t="str">
            <v>DOC DOURO</v>
          </cell>
          <cell r="R46" t="str">
            <v>CHT T13, V0</v>
          </cell>
          <cell r="S46">
            <v>42177</v>
          </cell>
          <cell r="T46">
            <v>15453</v>
          </cell>
          <cell r="U46">
            <v>0.13420000000000001</v>
          </cell>
          <cell r="V46">
            <v>0.13</v>
          </cell>
          <cell r="W46">
            <v>0.6</v>
          </cell>
          <cell r="X46">
            <v>5</v>
          </cell>
          <cell r="Y46">
            <v>3.7</v>
          </cell>
          <cell r="Z46">
            <v>75.391999999999996</v>
          </cell>
        </row>
        <row r="47">
          <cell r="B47" t="str">
            <v>INGCOLHEITA TINTO 2013</v>
          </cell>
          <cell r="C47" t="str">
            <v>ING</v>
          </cell>
          <cell r="D47" t="str">
            <v>DOC DOURO</v>
          </cell>
          <cell r="E47" t="str">
            <v>COLHEITA TINTO 2013</v>
          </cell>
          <cell r="F47" t="str">
            <v>Tinta Roriz (60%), Touriga Nacional (25%), Touriga Franca (15%).</v>
          </cell>
          <cell r="G47" t="str">
            <v>Hand-picked and transported to winery in small baskets.</v>
          </cell>
          <cell r="H47" t="str">
            <v>From 25th September till 11th October.</v>
          </cell>
          <cell r="I47" t="str">
            <v xml:space="preserve">5,5 ton/ha </v>
          </cell>
          <cell r="J47" t="str">
            <v>In stainless steel with maceration at 24-26ºC.</v>
          </cell>
          <cell r="K47" t="str">
            <v>It has aged for 9 months in new and used French oak barrels.</v>
          </cell>
          <cell r="L47" t="str">
            <v>July 2015 with natural cork.</v>
          </cell>
          <cell r="M47" t="str">
            <v>102.000 bottles</v>
          </cell>
          <cell r="N47" t="str">
            <v>May be included in vegetarian diet.</v>
          </cell>
          <cell r="O47" t="str">
            <v>Enjoy in the first 5 years in order to get the most of its freshness with meat and game dishes. Pour at 15-16ºC</v>
          </cell>
          <cell r="P47" t="str">
            <v>Vinifed at moderate temperatures, the grapes we used in this blend originated a wine with na excellent aromatic profile, marked by Tinta Roriz that is responsible for the intense aroma of young fresh fruit like cherry and blackberry. Dark in colour, it also shows some spicy notes along with some wood. Well structured in the mouth it has excellent acidity and firm tannins. The final is long, seductive and complex. It's a wine that we can enjoy from now but it will also age a few years very well.              PAULO COUTINHO</v>
          </cell>
          <cell r="Q47" t="str">
            <v>DOC DOURO</v>
          </cell>
          <cell r="R47" t="str">
            <v>CHT T13, V0</v>
          </cell>
          <cell r="S47">
            <v>42177</v>
          </cell>
          <cell r="T47">
            <v>15453</v>
          </cell>
          <cell r="U47">
            <v>0.13420000000000001</v>
          </cell>
          <cell r="V47">
            <v>0.13</v>
          </cell>
          <cell r="W47">
            <v>0.6</v>
          </cell>
          <cell r="X47">
            <v>5</v>
          </cell>
          <cell r="Y47">
            <v>3.7</v>
          </cell>
          <cell r="Z47">
            <v>75.391999999999996</v>
          </cell>
        </row>
        <row r="48">
          <cell r="B48" t="str">
            <v>PORCOLHEITA TINTO 2014</v>
          </cell>
          <cell r="C48" t="str">
            <v>POR</v>
          </cell>
          <cell r="D48" t="str">
            <v>DOC DOURO</v>
          </cell>
          <cell r="E48" t="str">
            <v>COLHEITA TINTO 2014</v>
          </cell>
          <cell r="F48" t="str">
            <v>Tinta Roriz (60%), Touriga Nacional (25%), Touriga Franca (15%).</v>
          </cell>
          <cell r="G48" t="str">
            <v>Vindima manual sendo depois transportada em caixas.</v>
          </cell>
          <cell r="H48" t="str">
            <v>Uvas colhidas entre 25 de Setembro e 6 de Outubro.</v>
          </cell>
          <cell r="I48" t="str">
            <v xml:space="preserve">5,5 ton/ha </v>
          </cell>
          <cell r="J48" t="str">
            <v xml:space="preserve">Maceração em cuba inox a temperatura controlada de 24-26ºC. </v>
          </cell>
          <cell r="K48" t="str">
            <v>Nove meses em cascos novos e usados de carvalho Françês.</v>
          </cell>
          <cell r="L48" t="str">
            <v>Julho de 2016 com rolha de cortiça natural.</v>
          </cell>
          <cell r="M48" t="str">
            <v>71.520 garrafas, 1.200 1/2 grfs, 557 magnums e 30 duplamagnums.</v>
          </cell>
          <cell r="N48" t="str">
            <v>May be included in vegetarian diet.</v>
          </cell>
          <cell r="O48" t="str">
            <v xml:space="preserve">Para desfrutar nos primeiros anos de modo a tirar partido da frescura acompanhando pratos de carne ou caça.
Servir a 15-16ºC.
</v>
          </cell>
          <cell r="P48" t="str">
            <v>Vinificado a temperaturas moderadas, estas uvas deram origem a um vinho de perfil aromático, marcado pela extraordinária Tinta Roriz, que continua a grande responsável pelo aroma intenso de fruto vermelho nomeadamente cereja e alguma amora. De cor Ruby, evidencia aromas de de frutos vermelhos e especiarias, adornados com notas de madeira. Estruturado e fresco em boca, apresenta uma excelente acidez e taninos firmes. Com um final longo, sedutor e complexo. Não deixe de usufruir deste frutado e fresco Douro desde já. Mas esteja certo que o surpreenderá após algum envelhecimento em garrafa.
PAULO COUTINHO</v>
          </cell>
          <cell r="Q48" t="str">
            <v>DOC DOURO</v>
          </cell>
          <cell r="R48" t="str">
            <v>CHT T14, V1</v>
          </cell>
          <cell r="S48">
            <v>42884</v>
          </cell>
          <cell r="T48">
            <v>18163</v>
          </cell>
          <cell r="U48">
            <v>0.13500000000000001</v>
          </cell>
          <cell r="V48">
            <v>0.13</v>
          </cell>
          <cell r="W48">
            <v>0.6</v>
          </cell>
          <cell r="X48">
            <v>5.0999999999999996</v>
          </cell>
          <cell r="Y48">
            <v>3.67</v>
          </cell>
          <cell r="Z48">
            <v>75.84</v>
          </cell>
        </row>
        <row r="49">
          <cell r="B49" t="str">
            <v>INGCOLHEITA TINTO 2014</v>
          </cell>
          <cell r="C49" t="str">
            <v>ING</v>
          </cell>
          <cell r="D49" t="str">
            <v>DOC DOURO</v>
          </cell>
          <cell r="E49" t="str">
            <v>COLHEITA TINTO 2014</v>
          </cell>
          <cell r="F49" t="str">
            <v>Tinta Roriz (60%), Touriga Nacional (25%), Touriga Franca (15%).</v>
          </cell>
          <cell r="G49" t="str">
            <v>Hand-picked and transported to winery in small baskets.</v>
          </cell>
          <cell r="H49" t="str">
            <v>From 2rd September till 6th October.</v>
          </cell>
          <cell r="I49" t="str">
            <v xml:space="preserve">5,5 ton/ha </v>
          </cell>
          <cell r="J49" t="str">
            <v>In stainless steel with maceration at 24-26ºC.</v>
          </cell>
          <cell r="K49" t="str">
            <v>It has aged for 9 months in new and used French oak barrels.</v>
          </cell>
          <cell r="L49" t="str">
            <v>July 2016 with natural cork.</v>
          </cell>
          <cell r="M49" t="str">
            <v>71.520 bottles, 1.200 1/2 halves, 557 magnums and 30 jeroboams.</v>
          </cell>
          <cell r="N49" t="str">
            <v>May be included in vegetarian diet.</v>
          </cell>
          <cell r="O49" t="str">
            <v>Enjoy it in the first 5 years in order to get the most of its freshness with meat and game dishes. Pour at 15-16ºC</v>
          </cell>
          <cell r="P49" t="str">
            <v>Vinifed at moderate temperatures, the grapes we used in this blend originated a wine with na excellent aromatic profile, marked by Tinta Roriz that is responsible for the intense aroma of young fresh fruit like cherry and blackberry. Dark in colour, it also shows some spicy notes along with some wood. Well structured in the mouth it has excellent acidity and firm tannins. The final is long, seductive and complex. It's a wine that we can enjoy from now but it will also age a few years very well.              PAULO COUTINHO</v>
          </cell>
          <cell r="Q49" t="str">
            <v>DOC DOURO</v>
          </cell>
          <cell r="R49" t="str">
            <v>CHT T14, V1</v>
          </cell>
          <cell r="S49">
            <v>42884</v>
          </cell>
          <cell r="T49">
            <v>18163</v>
          </cell>
          <cell r="U49">
            <v>0.13500000000000001</v>
          </cell>
          <cell r="V49">
            <v>0.13</v>
          </cell>
          <cell r="W49">
            <v>0.6</v>
          </cell>
          <cell r="X49">
            <v>5.0999999999999996</v>
          </cell>
          <cell r="Y49">
            <v>3.67</v>
          </cell>
          <cell r="Z49">
            <v>75.84</v>
          </cell>
        </row>
        <row r="50">
          <cell r="B50" t="str">
            <v>INGCOLHEITA TINTO 2015 Chef Rui Correia</v>
          </cell>
          <cell r="C50" t="str">
            <v>ING</v>
          </cell>
          <cell r="D50" t="str">
            <v>DOC DOURO</v>
          </cell>
          <cell r="E50" t="str">
            <v>COLHEITA TINTO 2015 Chef Rui Correia</v>
          </cell>
          <cell r="F50" t="str">
            <v>Tinta Roriz (50%), Touriga Nacional (20%), Touriga Franca (10%), Tinta Barroca (20%)</v>
          </cell>
          <cell r="G50" t="str">
            <v>Hand-picked and transported to winery in small baskets.</v>
          </cell>
          <cell r="H50" t="str">
            <v>From 14th till 30th September.</v>
          </cell>
          <cell r="I50" t="str">
            <v xml:space="preserve">5,5 ton/ha </v>
          </cell>
          <cell r="J50" t="str">
            <v>In stainless steel with maceration at 24-26ºC.</v>
          </cell>
          <cell r="K50" t="str">
            <v>It has aged for 9 months in new and used French oak barrels.</v>
          </cell>
          <cell r="L50" t="str">
            <v>June 2017 with cork.</v>
          </cell>
          <cell r="M50" t="str">
            <v>3.600 bottles.</v>
          </cell>
          <cell r="N50" t="str">
            <v>May be included in vegetarian diet.</v>
          </cell>
          <cell r="O50" t="str">
            <v>Pour at 14-16ºC with your favourite cheese or meat during the first years. Will be lovely with game after aging on bottle.</v>
          </cell>
          <cell r="P50" t="str">
            <v>Made with a very carefully winemaking, using gravity and precise techniques, this wine is full bodied with a ripe berry colour and fruity aromas marked by Tinta Roriz that is responsible for the intense aroma of young fresh fruit. Excelente personality, toasty and appetising in the mouth, with an attractive and elegant finish. It's a wine that we can enjoy from now but it will also age a few years very well.
PAULO COUTINHO</v>
          </cell>
          <cell r="Q50" t="str">
            <v>DOC DOURO</v>
          </cell>
          <cell r="R50" t="str">
            <v>CHT T15rc, V1</v>
          </cell>
          <cell r="S50">
            <v>42884</v>
          </cell>
          <cell r="T50">
            <v>20059</v>
          </cell>
          <cell r="U50">
            <v>0.13900000000000001</v>
          </cell>
          <cell r="V50">
            <v>0.14000000000000001</v>
          </cell>
          <cell r="W50">
            <v>0.6</v>
          </cell>
          <cell r="X50">
            <v>5.0999999999999996</v>
          </cell>
          <cell r="Y50">
            <v>3.67</v>
          </cell>
          <cell r="Z50">
            <v>78.08</v>
          </cell>
        </row>
        <row r="51">
          <cell r="B51" t="str">
            <v>INGMONARKIA das MARIAS 2015</v>
          </cell>
          <cell r="C51" t="str">
            <v>ING</v>
          </cell>
          <cell r="D51" t="str">
            <v>DOC DOURO</v>
          </cell>
          <cell r="E51" t="str">
            <v>MONARKIA das MARIAS 2015</v>
          </cell>
          <cell r="F51" t="str">
            <v>Tinta Roriz (45%), Touriga Franca (30%) e Touriga Nacional (25%)</v>
          </cell>
          <cell r="G51" t="str">
            <v>Hand-picked and transported to winery in small baskets.</v>
          </cell>
          <cell r="H51" t="str">
            <v>From 14th till 30th September.</v>
          </cell>
          <cell r="I51" t="str">
            <v xml:space="preserve">5,5 ton/ha </v>
          </cell>
          <cell r="J51" t="str">
            <v>In stainless steel with maceration at 24-26ºC.</v>
          </cell>
          <cell r="K51" t="str">
            <v>It has aged for 9 months in new and used French oak barrels.</v>
          </cell>
          <cell r="L51" t="str">
            <v>June 2017 with cork.</v>
          </cell>
          <cell r="M51" t="str">
            <v>40.000 bottles.</v>
          </cell>
          <cell r="N51" t="str">
            <v>May be included in vegetarian diet.</v>
          </cell>
          <cell r="O51" t="str">
            <v>Pour at 14-16ºC with your favourite cheese or meat during the first years. Will be lovely with game after aging on bottle.</v>
          </cell>
          <cell r="P51" t="str">
            <v>Made with a very carefully winemaking, using gravity and precise techniques, this wine is full bodied with a ripe berry colour and fruity aromas marked by Tinta Roriz that is responsible for the intense aroma of young fresh fruit. Excelente personality from the Touriga Nacional&amp;Tinta Franca, toasty and appetising in the mouth, with a seductive and long aftertaste. You can enjoy it right now or cellaring for a few years that will developing incredibly good!
PAULO COUTINHO</v>
          </cell>
          <cell r="Q51" t="str">
            <v>DOC DOURO</v>
          </cell>
          <cell r="R51" t="str">
            <v>CHT T15RS, V1</v>
          </cell>
          <cell r="S51" t="str">
            <v>19.Junho.2017</v>
          </cell>
          <cell r="T51">
            <v>19316</v>
          </cell>
          <cell r="U51">
            <v>0.14099999999999999</v>
          </cell>
          <cell r="V51">
            <v>0</v>
          </cell>
          <cell r="W51">
            <v>0.6</v>
          </cell>
          <cell r="X51">
            <v>5.2</v>
          </cell>
          <cell r="Y51">
            <v>3.67</v>
          </cell>
          <cell r="Z51">
            <v>79.199999999999989</v>
          </cell>
        </row>
        <row r="52">
          <cell r="B52" t="str">
            <v>PORCOLHEITA TINTO 2015</v>
          </cell>
          <cell r="C52" t="str">
            <v>POR</v>
          </cell>
          <cell r="D52" t="str">
            <v>DOC DOURO</v>
          </cell>
          <cell r="E52" t="str">
            <v>COLHEITA TINTO 2015</v>
          </cell>
          <cell r="F52" t="str">
            <v>Tinta Roriz (55%), Touriga Nacional (35%), Touriga Franca (10%).</v>
          </cell>
          <cell r="G52" t="str">
            <v>Vindima manual sendo depois transportada em caixas.</v>
          </cell>
          <cell r="J52" t="str">
            <v xml:space="preserve">Maceração em cuba inox a temperatura controlada de 24-26ºC. </v>
          </cell>
          <cell r="K52" t="str">
            <v>Nove meses em cascos novos e usados de carvalho Françês.</v>
          </cell>
          <cell r="N52" t="str">
            <v>May be included in vegetarian diet.</v>
          </cell>
          <cell r="O52" t="str">
            <v xml:space="preserve">Para desfrutar nos primeiros anos de modo a tirar partido da frescura acompanhando pratos de carne ou caça.
Servir a 15-16ºC.
</v>
          </cell>
          <cell r="P52" t="str">
            <v>Vinificado a temperaturas moderadas, estas uvas deram origem a um vinho de perfil aromático, marcado pela extraordinária Tinta Roriz, que continua a grande responsável pelo aroma intenso de fruto vermelho nomeadamente cereja e alguma amora. De cor Ruby, evidencia aromas de de frutos vermelhos e especiarias, adornados com notas de madeira. Estruturado e fresco em boca, apresenta uma excelente acidez e taninos firmes. Com um final longo, sedutor e complexo. Não deixe de usufruir deste frutado e fresco Douro desde já. Mas esteja certo que o surpreenderá após algum envelhecimento em garrafa.
PAULO COUTINHO</v>
          </cell>
          <cell r="Q52" t="str">
            <v>DOC DOURO</v>
          </cell>
          <cell r="U52" t="e">
            <v>#N/A</v>
          </cell>
          <cell r="V52" t="e">
            <v>#N/A</v>
          </cell>
          <cell r="W52" t="e">
            <v>#N/A</v>
          </cell>
          <cell r="X52" t="e">
            <v>#N/A</v>
          </cell>
          <cell r="Y52" t="e">
            <v>#N/A</v>
          </cell>
          <cell r="Z52" t="e">
            <v>#N/A</v>
          </cell>
        </row>
        <row r="53">
          <cell r="B53" t="str">
            <v>PORDURADERO TINTO 2008</v>
          </cell>
          <cell r="C53" t="str">
            <v>POR</v>
          </cell>
          <cell r="D53" t="str">
            <v>VINHO DE MESA</v>
          </cell>
          <cell r="E53" t="str">
            <v>DURADERO TINTO 2008</v>
          </cell>
          <cell r="F53" t="str">
            <v>Tinta Roriz (50%) e Tempranillo ou Tinta de Toro (50%)</v>
          </cell>
          <cell r="G53" t="str">
            <v>Manual transportada em caixas.</v>
          </cell>
          <cell r="H53" t="str">
            <v>30 Set para a Tinta Roriz e 05 de Out para a Tinta de Toro</v>
          </cell>
          <cell r="I53" t="str">
            <v>5,0 tons/ha  TRoriz e 4,0ton/ha Tempranillo</v>
          </cell>
          <cell r="J53" t="str">
            <v xml:space="preserve">Maceração em cuba inox a temperatura controlada de 24-26ºC. </v>
          </cell>
          <cell r="K53" t="str">
            <v>Durante 6 meses em carvalho novo Francês para a Tinta Roriz e 5 meses em carvalho americano para a Tinta de Toro</v>
          </cell>
          <cell r="L53" t="str">
            <v>08/Junho/2010 com rolha de cortiça natural.</v>
          </cell>
          <cell r="M53" t="str">
            <v>1.218 grfs</v>
          </cell>
          <cell r="N53" t="str">
            <v>Pode ser incluido em dietas vegetarianas.</v>
          </cell>
          <cell r="O53" t="str">
            <v xml:space="preserve">Este vinho envelhecerá para um nível de excelência durante os próximos 6/8 anos, mas será um verdadeiro cúmplice com carnes bem condimentadas ou queijos fortes desde já.
Servir a 15-16ºC
</v>
          </cell>
          <cell r="P53" t="str">
            <v xml:space="preserve">Este vinho representa a união de duas culturas irmanadas por um mesmo Rio. 
Falam uma mesma língua: Vinifera. É filho de duas castas Ibéricas provenientes da mesma matriz genética. É caso para se dizer que as nossas diferenças  (portuguesas e espanholas) são parecenças. 
Não divergem, antes aproximam. Ganha o vinho.
Este vinho apresenta uma intensa cor violeta e aromas de fruto maduro. Equilibrado, com taninos pujantes mas redondos, excelente fruta de boca enriquecida com notas de tosta provenientes da madeira onde estagiou. Final longo e expressivo revelador do potencial de ambas as regiões.
                                                                         SILVIA GARCIA
PAULO COUTINHO
</v>
          </cell>
          <cell r="Q53" t="str">
            <v>VINHO DE MESA</v>
          </cell>
          <cell r="R53" t="str">
            <v>Dur08,v1</v>
          </cell>
          <cell r="S53">
            <v>40524</v>
          </cell>
          <cell r="T53" t="str">
            <v>D08</v>
          </cell>
          <cell r="U53" t="e">
            <v>#N/A</v>
          </cell>
          <cell r="V53" t="e">
            <v>#N/A</v>
          </cell>
          <cell r="W53" t="e">
            <v>#N/A</v>
          </cell>
          <cell r="X53" t="e">
            <v>#N/A</v>
          </cell>
          <cell r="Y53" t="e">
            <v>#N/A</v>
          </cell>
          <cell r="Z53" t="e">
            <v>#N/A</v>
          </cell>
        </row>
        <row r="54">
          <cell r="B54" t="str">
            <v>PORDURADERO TINTO 2009</v>
          </cell>
          <cell r="C54" t="str">
            <v>POR</v>
          </cell>
          <cell r="D54" t="str">
            <v>VINHO DE MESA</v>
          </cell>
          <cell r="E54" t="str">
            <v>DURADERO TINTO 2009</v>
          </cell>
          <cell r="F54" t="str">
            <v>Tinta Roriz (50%) e Tempranillo ou Tinta de Toro (50%).</v>
          </cell>
          <cell r="G54" t="str">
            <v>Manual transportada em caixas.</v>
          </cell>
          <cell r="H54" t="str">
            <v>10 Set para a Tinta Roriz e 25 de Set para a Tinta de Toro.</v>
          </cell>
          <cell r="I54" t="str">
            <v>5,0 tons/ha  TRoriz e 4,0ton/ha Tempranillo.</v>
          </cell>
          <cell r="J54" t="str">
            <v xml:space="preserve">Maceração em cuba inox a temperatura controlada de 24-26ºC. </v>
          </cell>
          <cell r="K54" t="str">
            <v>Durante 6 meses em carvalho novo Francês para a Tinta Roriz e 6 meses em carvalho americano para a Tinta de Toro.</v>
          </cell>
          <cell r="L54" t="str">
            <v>07/Abril/2011 com rolha de cortiça natural.</v>
          </cell>
          <cell r="M54" t="str">
            <v>7.131 grfs</v>
          </cell>
          <cell r="N54" t="str">
            <v>Pode ser incluido em dietas vegetarianas.</v>
          </cell>
          <cell r="O54" t="str">
            <v xml:space="preserve">Este vinho envelhecerá para um nível de excelência durante os próximos 8/10 anos, mas será um verdadeiro cúmplice com carnes bem condimentadas ou queijos fortes desde já.
Servir a 15-16ºC
</v>
          </cell>
          <cell r="P54" t="str">
            <v xml:space="preserve">Este vinho representa a união de duas culturas irmanadas por um mesmo Rio. 
Falam uma mesma língua: Vinifera. É filho de duas castas Ibéricas provenientes da mesma matriz genética. É caso para se dizer que as nossas diferenças  (portuguesas e espanholas) são parecenças. 
Não divergem, antes aproximam. Ganha o vinho.
Este vinho apresenta uma intensa cor violeta e aromas de fruto maduro. Equilibrado, com taninos pujantes mas redondos, excelente fruta de boca enriquecida com notas de tosta provenientes da madeira onde estagiou. Final longo e expressivo revelador do potencial de ambas as regiões.
                                                                         SILVIA GARCIA
PAULO COUTINHO
</v>
          </cell>
          <cell r="Q54" t="str">
            <v>VINHO DE MESA</v>
          </cell>
          <cell r="R54" t="str">
            <v>Dur09,v1</v>
          </cell>
          <cell r="S54">
            <v>41022</v>
          </cell>
          <cell r="T54" t="str">
            <v>D09</v>
          </cell>
          <cell r="U54" t="e">
            <v>#N/A</v>
          </cell>
          <cell r="V54" t="e">
            <v>#N/A</v>
          </cell>
          <cell r="W54" t="e">
            <v>#N/A</v>
          </cell>
          <cell r="X54" t="e">
            <v>#N/A</v>
          </cell>
          <cell r="Y54" t="e">
            <v>#N/A</v>
          </cell>
          <cell r="Z54" t="e">
            <v>#N/A</v>
          </cell>
        </row>
        <row r="55">
          <cell r="B55" t="str">
            <v>INGCOLHEITA TINTO 2016</v>
          </cell>
          <cell r="C55" t="str">
            <v>ING</v>
          </cell>
          <cell r="D55" t="str">
            <v>DOC DOURO</v>
          </cell>
          <cell r="E55" t="str">
            <v>COLHEITA TINTO 2016</v>
          </cell>
          <cell r="F55" t="str">
            <v>Tinta Roriz (60%), Touriga Nacional (25%), Touriga Franca (15%).</v>
          </cell>
          <cell r="G55" t="str">
            <v>Hand-picked and transported to winery in small baskets.</v>
          </cell>
          <cell r="J55" t="str">
            <v>In stainless steel with maceration at 24-26ºC.</v>
          </cell>
          <cell r="Q55" t="str">
            <v>DOC DOURO</v>
          </cell>
          <cell r="U55" t="e">
            <v>#N/A</v>
          </cell>
          <cell r="V55" t="e">
            <v>#N/A</v>
          </cell>
          <cell r="W55" t="e">
            <v>#N/A</v>
          </cell>
          <cell r="X55" t="e">
            <v>#N/A</v>
          </cell>
          <cell r="Y55" t="e">
            <v>#N/A</v>
          </cell>
          <cell r="Z55" t="e">
            <v>#N/A</v>
          </cell>
        </row>
        <row r="56">
          <cell r="B56" t="str">
            <v>INGDURADERO TINTO 2011</v>
          </cell>
          <cell r="C56" t="str">
            <v>ING</v>
          </cell>
          <cell r="D56" t="str">
            <v>STILL WINE</v>
          </cell>
          <cell r="E56" t="str">
            <v>DURADERO TINTO 2011</v>
          </cell>
          <cell r="F56" t="str">
            <v>Tinta Roriz (50%) and Tempranillo (50%).</v>
          </cell>
          <cell r="G56" t="str">
            <v>Hand-picked and transported to winery in small baskets.</v>
          </cell>
          <cell r="H56" t="str">
            <v>21-24 September for Tinta Roriz and 06-07 October for Tempranillo.</v>
          </cell>
          <cell r="I56" t="str">
            <v>5,0 tons/ha Tinta Roriz &amp; 4,0ton/ha Tempranillo.</v>
          </cell>
          <cell r="J56" t="str">
            <v>Maceration on micro open vats at 24-26ºC for Tinta Roriz and stainless steel vats for Tempranillo.</v>
          </cell>
          <cell r="K56" t="str">
            <v>Aged in barrels for 6 months. French oak for Tinta Roriz and American oak for Tempranillo.</v>
          </cell>
          <cell r="L56" t="str">
            <v>June 2015 with natual cork.</v>
          </cell>
          <cell r="M56" t="str">
            <v>1.500 bottles.</v>
          </cell>
          <cell r="N56" t="str">
            <v>May be included in vegetarian diet.</v>
          </cell>
          <cell r="O56" t="str">
            <v>To be served at 15-16ºC. You can drink it now, or decide to age it. It has a good potential for that.</v>
          </cell>
          <cell r="P56" t="str">
            <v>This wine represents the union of two cultures linked by the same River.
Same river (DOURO river), same grape, different wine regions.
This wine has an intense violet colour and aromas of ripe red fruits and plums. Fine balance of rich fruit over soft tannins, enriched with toasty flavours. A long and expressive finish reveals the potential from both regions.
SILVIA GARCIA &amp; PAULO COUTINHO</v>
          </cell>
          <cell r="Q56" t="str">
            <v>STILL WINE</v>
          </cell>
          <cell r="R56" t="str">
            <v>Dur11,v1</v>
          </cell>
          <cell r="S56">
            <v>42831</v>
          </cell>
          <cell r="T56" t="str">
            <v>dd11</v>
          </cell>
          <cell r="U56" t="e">
            <v>#N/A</v>
          </cell>
          <cell r="V56">
            <v>0.14499999999999999</v>
          </cell>
          <cell r="W56">
            <v>3</v>
          </cell>
          <cell r="X56" t="e">
            <v>#N/A</v>
          </cell>
          <cell r="Y56" t="e">
            <v>#N/A</v>
          </cell>
          <cell r="Z56" t="e">
            <v>#N/A</v>
          </cell>
        </row>
        <row r="57">
          <cell r="B57" t="str">
            <v>PORDURADERO TINTO 2011</v>
          </cell>
          <cell r="C57" t="str">
            <v>POR</v>
          </cell>
          <cell r="D57" t="str">
            <v>VINHO DE MESA</v>
          </cell>
          <cell r="E57" t="str">
            <v>DURADERO TINTO 2011</v>
          </cell>
          <cell r="F57" t="str">
            <v>Tinta Roriz (50%) e Tempranillo ou Tinta de Toro (50%).</v>
          </cell>
          <cell r="G57" t="str">
            <v>Manual transportada em caixas.</v>
          </cell>
          <cell r="H57" t="str">
            <v>21-24 Set para a Tinta Roriz e 06-07 de Out para a Tinta de Toro.</v>
          </cell>
          <cell r="I57" t="str">
            <v>5,0 tons/ha  TRoriz e 4,0ton/ha Tempranillo.</v>
          </cell>
          <cell r="J57" t="str">
            <v>Maceração em microlagares inox a temperatura controlada de 24-26ºC no caso da Tinta Roriz. Cuba fechada no caso da Tinta de Toro.</v>
          </cell>
          <cell r="K57" t="str">
            <v>Durante 6 meses em carvalho novo Francês para a Tinta Roriz e 6 meses em carvalho americano para a Tinta de Toro.</v>
          </cell>
          <cell r="L57" t="str">
            <v>Junho de 2015 com rolha de cortiça natural.</v>
          </cell>
          <cell r="M57" t="str">
            <v>1.500 grfs</v>
          </cell>
          <cell r="N57" t="str">
            <v>Pode ser incluido em dietas vegetarianas.</v>
          </cell>
          <cell r="O57" t="str">
            <v>Vinho com excelente capacidade de envelhecimento, mas dada a qualidade da colheita de 2011, facilmente apreciado enquanto jovem.
Servir a 15-16ºC.</v>
          </cell>
          <cell r="P57" t="str">
            <v xml:space="preserve">Este vinho representa a união de duas culturas irmanadas por um mesmo Rio. 
Falam uma mesma língua: Vinifera. É filho de duas castas Ibéricas provenientes da mesma matriz genética. É caso para se dizer que as nossas diferenças  (portuguesas e espanholas) são parecenças. 
Não divergem, antes aproximam. Ganha o vinho.
Este vinho apresenta uma intensa cor violeta e aromas de fruto maduro. Equilibrado, com taninos pujantes mas redondos, excelente fruta de boca enriquecida com notas de tosta provenientes da madeira onde estagiou. Final longo e expressivo revelador do potencial de ambas as regiões.
                                                                         SILVIA GARCIA
PAULO COUTINHO
</v>
          </cell>
          <cell r="Q57" t="str">
            <v>VINHO DE MESA</v>
          </cell>
          <cell r="R57" t="str">
            <v>Dur11,v1</v>
          </cell>
          <cell r="S57">
            <v>42758</v>
          </cell>
          <cell r="T57" t="str">
            <v>dd11</v>
          </cell>
          <cell r="U57" t="e">
            <v>#N/A</v>
          </cell>
          <cell r="V57">
            <v>0.14499999999999999</v>
          </cell>
          <cell r="W57">
            <v>3</v>
          </cell>
          <cell r="X57" t="e">
            <v>#N/A</v>
          </cell>
          <cell r="Y57" t="e">
            <v>#N/A</v>
          </cell>
          <cell r="Z57" t="e">
            <v>#N/A</v>
          </cell>
        </row>
        <row r="58">
          <cell r="B58" t="str">
            <v>PORESPUMANTE Super Reserva BRUTO 2008</v>
          </cell>
          <cell r="C58" t="str">
            <v>POR</v>
          </cell>
          <cell r="D58" t="str">
            <v>DOC DOURO ROSÉ</v>
          </cell>
          <cell r="E58" t="str">
            <v>ESPUMANTE Super Reserva BRUTO 2008</v>
          </cell>
          <cell r="F58" t="str">
            <v>Touriga Nacional (50%), Tinta Roriz (45%) e Cercial (5%).</v>
          </cell>
          <cell r="G58" t="str">
            <v>Manual transportada em caixas.</v>
          </cell>
          <cell r="H58" t="str">
            <v>12 Setembro de 2008 para ambas as castas.</v>
          </cell>
          <cell r="I58" t="str">
            <v xml:space="preserve">4,5 tons/ha </v>
          </cell>
          <cell r="J58" t="str">
            <v>Fermentação conjunta a temperatura controlada e a baixa temperatura. Segunda fermentação em garrafa iniciada em Julho de 2009.</v>
          </cell>
          <cell r="K58" t="str">
            <v>O vinho permaneceu em contacto com as borras finas durante o periodo em cuba, e volta a ter esse contacto com os sedimentos decorrentes da fermentação em garrafa até ao momento do degorgement que se iniciou em Julho 2012, para entrada no mercado.</v>
          </cell>
          <cell r="L58" t="str">
            <v>Engarrafamento em Julho de 2009 e inicio de degorgement em Julho 2012.</v>
          </cell>
          <cell r="M58" t="str">
            <v>6.030 grfs</v>
          </cell>
          <cell r="N58" t="str">
            <v>Pode ser incluido em dietas vegetarianas.</v>
          </cell>
          <cell r="O58" t="str">
            <v xml:space="preserve"> Espumante desenhado para uma recepção ou cocktail, e aí deverá ser servido a rondar os 10-12ºC, mas também para acompanhar refeições nomeadamente pato, carnes brancas, salmão ou outros voos como carnes vermelhas. Aqui deverá ser servido a rondar os 12-13ºC. </v>
          </cell>
          <cell r="P58" t="str">
            <v xml:space="preserve">De leve cor salmão, é bastante apelativo e refrescante. Bolha fina e persistente. O frutado está ainda presente, o que imprime frescura, mas notamos também a complexidade do fermento ou panificação de um espumante que já sofreu uma boa evolução em garrafa. Sério em boca, com uma bela mousse, bela acidez e um final bem longo. Um espumante visualmente cativante, apelativo no nariz, e sem dúvida gastronómico!
 Usar sempre o copo flûte no caso de uma receção, mas não se limite a esse copo no caso de o usar em refeição. Neste caso use o flûte ou um copo de vidro bem fino, e de preferência os destinados a vinho branco.                                                 PAULO COUTINHO  </v>
          </cell>
          <cell r="Q58" t="str">
            <v>DOC DOURO ROSÉ</v>
          </cell>
          <cell r="R58" t="str">
            <v>Esp R 08, V1</v>
          </cell>
          <cell r="S58">
            <v>41241</v>
          </cell>
          <cell r="T58">
            <v>10264</v>
          </cell>
          <cell r="U58">
            <v>0.12970000000000001</v>
          </cell>
          <cell r="V58">
            <v>0</v>
          </cell>
          <cell r="W58">
            <v>1.7</v>
          </cell>
          <cell r="X58">
            <v>6.24</v>
          </cell>
          <cell r="Y58">
            <v>3.22</v>
          </cell>
          <cell r="Z58">
            <v>73.312000000000012</v>
          </cell>
        </row>
        <row r="59">
          <cell r="B59" t="str">
            <v>INGFÉMINA BRANCO DOCE 2010</v>
          </cell>
          <cell r="C59" t="str">
            <v>ING</v>
          </cell>
          <cell r="D59" t="str">
            <v>Site</v>
          </cell>
          <cell r="E59" t="str">
            <v>FÉMINA BRANCO DOCE 2010</v>
          </cell>
          <cell r="F59" t="str">
            <v>Moscatel (85%) and Viosinho (15%).</v>
          </cell>
          <cell r="G59" t="str">
            <v>Hand-picked and transported to winery in small cases.</v>
          </cell>
          <cell r="H59" t="str">
            <v>13 Sept for Viosinho and 21 Sept for Moscatel variety, follow by concentration of sugars on the straw.</v>
          </cell>
          <cell r="I59" t="str">
            <v xml:space="preserve">2,75 tons/ha </v>
          </cell>
          <cell r="J59" t="str">
            <v>In stainless steel at temperature control at 10-12ºC.</v>
          </cell>
          <cell r="K59" t="str">
            <v>After fermentation the wine is kept in stainless steel until bottling in order to mantain its freshness.</v>
          </cell>
          <cell r="L59" t="str">
            <v>February and March with natural cork.</v>
          </cell>
          <cell r="M59" t="str">
            <v>9.000  grfs half bottles of 50cl</v>
          </cell>
          <cell r="N59" t="str">
            <v>May be included in vegetarian diet.</v>
          </cell>
          <cell r="O59" t="str">
            <v>Pleased to be served very chilled. Preserve at the refrigerator after open the bottle in order to preserving his freshness.</v>
          </cell>
          <cell r="P59" t="str">
            <v>FÉMINA vai ao encontro da apetência do consumidor por vinhos com alguma complexidade resultante de uma colheita no pleonasmo "colhida tardiamente", mas que sejam delicados e pouco alcoólicos. Este vinho é fruto de duas variedades precoces (Moscatel e Viosinho), cada uma contribuindo para uma perfeita harmonia em termos de aroma, mas também entre a frescura e a acidez. Um vinho para um público abrangente e com um consumo muito polivalente. Seguramente um vinho de festa que pode aparecer trasvestido num cocktail. Um vinho leve, doce mas fresco e sedutor.                                 PAULO COUTINHO</v>
          </cell>
          <cell r="Q59" t="str">
            <v xml:space="preserve"> </v>
          </cell>
          <cell r="U59" t="e">
            <v>#N/A</v>
          </cell>
          <cell r="V59" t="e">
            <v>#N/A</v>
          </cell>
          <cell r="W59" t="e">
            <v>#N/A</v>
          </cell>
          <cell r="X59" t="e">
            <v>#N/A</v>
          </cell>
          <cell r="Y59" t="e">
            <v>#N/A</v>
          </cell>
          <cell r="Z59" t="e">
            <v>#N/A</v>
          </cell>
        </row>
        <row r="60">
          <cell r="B60" t="str">
            <v>PORFÉMINA BRANCO DOCE 2010</v>
          </cell>
          <cell r="C60" t="str">
            <v>POR</v>
          </cell>
          <cell r="D60" t="str">
            <v>DOC DOURO Doce</v>
          </cell>
          <cell r="E60" t="str">
            <v>FÉMINA BRANCO DOCE 2010</v>
          </cell>
          <cell r="F60" t="str">
            <v>Moscatel (85%) e Viosinho (15%).</v>
          </cell>
          <cell r="U60" t="e">
            <v>#N/A</v>
          </cell>
          <cell r="V60" t="e">
            <v>#N/A</v>
          </cell>
          <cell r="W60" t="e">
            <v>#N/A</v>
          </cell>
          <cell r="X60" t="e">
            <v>#N/A</v>
          </cell>
          <cell r="Y60" t="e">
            <v>#N/A</v>
          </cell>
          <cell r="Z60" t="e">
            <v>#N/A</v>
          </cell>
        </row>
        <row r="61">
          <cell r="B61" t="str">
            <v>PORFÉMINA BRANCO DOCE 2011</v>
          </cell>
          <cell r="C61" t="str">
            <v>POR</v>
          </cell>
          <cell r="D61" t="str">
            <v>DOC DOURO Doce</v>
          </cell>
          <cell r="E61" t="str">
            <v>FÉMINA BRANCO DOCE 2011</v>
          </cell>
          <cell r="G61" t="str">
            <v>Vindima manual sendo depois transportada em caixas.</v>
          </cell>
          <cell r="I61" t="str">
            <v xml:space="preserve">2,75 tons/ha </v>
          </cell>
          <cell r="J61" t="str">
            <v>Em cuba de aço inoxidável, a uma temperatura controlada de 10-12ºC.</v>
          </cell>
          <cell r="K61" t="str">
            <v>O mosto depois de obtido, fermenta em inox e é aí preservado por forma a guardar toda a frescura.</v>
          </cell>
          <cell r="L61" t="str">
            <v>Fevereiro e Março 2012 com rolha de cortiça natural.</v>
          </cell>
          <cell r="M61" t="str">
            <v>10.000  grfs de 500ml</v>
          </cell>
          <cell r="N61" t="str">
            <v>Pode ser incluido em dietas vegetarianas.</v>
          </cell>
          <cell r="O61" t="str">
            <v>Servir bem gelado. Depois de abrir a garrafa, conservar no frigorífico, por forma a poder usufrui-lo em pleno.</v>
          </cell>
          <cell r="P61" t="str">
            <v xml:space="preserve">                                 PAULO COUTINHO</v>
          </cell>
          <cell r="Q61" t="str">
            <v>DOC DOURO Doce</v>
          </cell>
          <cell r="R61" t="str">
            <v>FMN11 V0</v>
          </cell>
          <cell r="S61">
            <v>40954</v>
          </cell>
          <cell r="U61" t="e">
            <v>#N/A</v>
          </cell>
          <cell r="V61" t="e">
            <v>#N/A</v>
          </cell>
          <cell r="W61" t="e">
            <v>#N/A</v>
          </cell>
          <cell r="X61" t="e">
            <v>#N/A</v>
          </cell>
          <cell r="Y61" t="e">
            <v>#N/A</v>
          </cell>
          <cell r="Z61" t="e">
            <v>#N/A</v>
          </cell>
        </row>
        <row r="62">
          <cell r="B62" t="str">
            <v>INGFémina Branco 2012</v>
          </cell>
          <cell r="C62" t="str">
            <v>ING</v>
          </cell>
          <cell r="E62" t="str">
            <v>Fémina Branco 2012</v>
          </cell>
          <cell r="F62" t="str">
            <v>Moscatel (90%) and Viosinho (10%).</v>
          </cell>
          <cell r="G62" t="str">
            <v>Hand-picked and transported to winery in small cases.</v>
          </cell>
          <cell r="H62" t="str">
            <v>25 Sept for Moscatel and 28 Sept for Viosinho variety, follow by concentration of sugars on the straw.</v>
          </cell>
          <cell r="I62" t="str">
            <v xml:space="preserve">3,0 tons/ha </v>
          </cell>
          <cell r="J62" t="str">
            <v>In stainless steel at temperature control at 10-12ºC.</v>
          </cell>
          <cell r="K62" t="str">
            <v>After fermentation the wine is kept in stainless steel until bottling in order to mantain its freshness.</v>
          </cell>
          <cell r="L62" t="str">
            <v>February 2013 with natural cork.</v>
          </cell>
          <cell r="M62" t="str">
            <v>10.000  grfs half bottles of 50cl</v>
          </cell>
          <cell r="N62" t="str">
            <v>May be included in vegetarian diet.</v>
          </cell>
          <cell r="O62" t="str">
            <v>Pleased to be served very chilled. Preserve at the refrigerator after open the bottle in order to preserving his freshness.</v>
          </cell>
          <cell r="Q62" t="str">
            <v>DO Douro Doce</v>
          </cell>
          <cell r="R62" t="str">
            <v>Fem12, V1</v>
          </cell>
          <cell r="S62">
            <v>41312</v>
          </cell>
        </row>
        <row r="63">
          <cell r="B63" t="str">
            <v>PORFÉMINA BRANCO DOCE 2012</v>
          </cell>
          <cell r="C63" t="str">
            <v>POR</v>
          </cell>
          <cell r="D63" t="str">
            <v>DOC DOURO Doce</v>
          </cell>
          <cell r="E63" t="str">
            <v>FÉMINA BRANCO DOCE 2012</v>
          </cell>
          <cell r="F63" t="str">
            <v>Moscatel (90%) e Viosinho (10%).</v>
          </cell>
          <cell r="G63" t="str">
            <v>Vindima manual sendo depois transportada em caixas.</v>
          </cell>
          <cell r="H63" t="str">
            <v>25 Set para Moscatel e 28 Set para Viosinho.</v>
          </cell>
          <cell r="I63" t="str">
            <v xml:space="preserve">3,0 tons/ha </v>
          </cell>
          <cell r="J63" t="str">
            <v>Em cuba de aço inoxidável, a uma temperatura controlada de 10-12ºC.</v>
          </cell>
          <cell r="K63" t="str">
            <v>O mosto depois de obtido, fermenta em inox e é aí preservado por forma a guardar toda a frescura.</v>
          </cell>
          <cell r="L63" t="str">
            <v>Fevereiro  2012 com rolha de cortiça natural.</v>
          </cell>
          <cell r="M63" t="str">
            <v>10.000  grfs de 500ml</v>
          </cell>
          <cell r="N63" t="str">
            <v>Pode ser incluido em dietas vegetarianas.</v>
          </cell>
          <cell r="O63" t="str">
            <v>Servir bem gelado. Depois de abrir a garrafa, conservar no frigorífico, por forma a poder usufrui-lo em pleno. Poderá ainda servi-lo na forma de granizado.</v>
          </cell>
          <cell r="P63" t="str">
            <v>FÉMINA vai ao encontro da apetência do consumidor por vinhos com alguma complexidade resultante de uma colheita no pleonasmo "colhida tardiamente", mas que sejam delicados e pouco alcoólicos. Este vinho é fruto de duas variedades precoces (Moscatel e Viosinho), cada uma contribuindo para uma perfeita harmonia em termos de aroma, mas também entre a frescura e a acidez. Um vinho para um público abrangente e com um consumo muito polivalente. Seguramente um vinho de festa que pode aparecer trasvestido num cocktail. Um vinho leve, doce mas fresco e sedutor.                                 PAULO COUTINHO</v>
          </cell>
          <cell r="Q63" t="str">
            <v>DOC DOURO Doce</v>
          </cell>
          <cell r="R63" t="str">
            <v>FMN12 V0</v>
          </cell>
          <cell r="S63">
            <v>41548</v>
          </cell>
          <cell r="T63">
            <v>11714</v>
          </cell>
          <cell r="U63">
            <v>0.10879999999999999</v>
          </cell>
          <cell r="V63">
            <v>0.105</v>
          </cell>
          <cell r="W63">
            <v>67</v>
          </cell>
          <cell r="X63">
            <v>5.49</v>
          </cell>
          <cell r="Y63">
            <v>3.31</v>
          </cell>
          <cell r="Z63">
            <v>87.727999999999994</v>
          </cell>
        </row>
        <row r="64">
          <cell r="B64" t="str">
            <v>PORFÉMINA BRANCO DOCE 2013</v>
          </cell>
          <cell r="C64" t="str">
            <v>POR</v>
          </cell>
          <cell r="D64" t="str">
            <v>DOC DOURO Doce</v>
          </cell>
          <cell r="E64" t="str">
            <v>FÉMINA BRANCO DOCE 2013</v>
          </cell>
          <cell r="F64" t="str">
            <v>Moscatel (90%) e Viosinho (10%).</v>
          </cell>
          <cell r="G64" t="str">
            <v>Vindima manual sendo depois transportada em caixas.</v>
          </cell>
          <cell r="H64" t="str">
            <v>20 Set para Moscatel e 24 Set para Viosinho.</v>
          </cell>
          <cell r="I64" t="str">
            <v xml:space="preserve">5,3 tons/ha </v>
          </cell>
          <cell r="J64" t="str">
            <v>Em cuba de aço inoxidável, a uma temperatura controlada de 10-12ºC.</v>
          </cell>
          <cell r="K64" t="str">
            <v>O mosto depois de obtido, fermenta em inox e é aí preservado por forma a guardar toda a frescura.</v>
          </cell>
          <cell r="L64" t="str">
            <v>Junho  2014 com rolha de cortiça natural.</v>
          </cell>
          <cell r="M64" t="str">
            <v>6.000 grfs</v>
          </cell>
          <cell r="N64" t="str">
            <v>Pode ser incluido em dietas vegetarianas.</v>
          </cell>
          <cell r="O64" t="str">
            <v>Servir bem gelado. Depois de abrir a garrafa, conservar no frigorífico, por forma a poder usufrui-lo em pleno. Poderá ainda servi-lo na forma de granizado, bastando para isso deixé-lo congelar e depois homogeniezar numa liquidificadora ou simplesmente usando varetas.</v>
          </cell>
          <cell r="P64" t="str">
            <v>FÉMINA vai ao encontro da apetência do consumidor por vinhos com alguma complexidade resultante de uma colheita no pleonasmo "colhida tardiamente", mas que sejam delicados e pouco alcoólicos. Este vinho é fruto de duas variedades precoces (Moscatel e Viosinho), cada uma contribuindo para uma perfeita harmonia em termos de aroma, mas também entre a frescura e a acidez. Um vinho para um público abrangente e com um consumo muito polivalente. Seguramente um vinho de festa que pode aparecer trasvestido num cocktail. Um vinho leve, doce mas fresco e sedutor.                                 PAULO COUTINHO</v>
          </cell>
          <cell r="Q64" t="str">
            <v>DOC DOURO Doce</v>
          </cell>
          <cell r="R64" t="str">
            <v>FMN13 V1</v>
          </cell>
          <cell r="S64">
            <v>41883</v>
          </cell>
          <cell r="T64">
            <v>13770</v>
          </cell>
          <cell r="U64">
            <v>0.1085</v>
          </cell>
          <cell r="V64">
            <v>0.11</v>
          </cell>
          <cell r="W64">
            <v>74</v>
          </cell>
          <cell r="X64">
            <v>4.72</v>
          </cell>
          <cell r="Y64">
            <v>3.19</v>
          </cell>
          <cell r="Z64">
            <v>90.36</v>
          </cell>
        </row>
        <row r="65">
          <cell r="B65" t="str">
            <v>PORFÉMINA BRANCO DOCE 2014</v>
          </cell>
          <cell r="C65" t="str">
            <v>POR</v>
          </cell>
          <cell r="D65" t="str">
            <v>DOC DOURO Doce</v>
          </cell>
          <cell r="E65" t="str">
            <v>FÉMINA BRANCO DOCE 2014</v>
          </cell>
          <cell r="F65" t="str">
            <v>Moscatel (80%) e Viosinho (20%).</v>
          </cell>
          <cell r="G65" t="str">
            <v>Vindima manual sendo depois transportada em caixas.</v>
          </cell>
          <cell r="H65" t="str">
            <v>De 5 a 13 de Setembro.</v>
          </cell>
          <cell r="I65" t="str">
            <v xml:space="preserve">4,5 tons/ha </v>
          </cell>
          <cell r="J65" t="str">
            <v>Com levedura encapsulada, em cuba de aço inoxidável, a uma temperatura controlada de 10-12ºC e interrompida com baixa temperatura.</v>
          </cell>
          <cell r="K65" t="str">
            <v>O mosto depois de obtido, fermenta em inox e é aí preservado por forma a guardar toda a frescura.</v>
          </cell>
          <cell r="L65" t="str">
            <v>Junho de 2015 com rolha de cortiça natural.</v>
          </cell>
          <cell r="M65" t="str">
            <v>3.400 grfs</v>
          </cell>
          <cell r="N65" t="str">
            <v>Pode ser incluido em dietas vegetarianas.</v>
          </cell>
          <cell r="O65" t="str">
            <v>Servir bem gelado. Depois de abrir a garrafa, conservar no frigorífico, por forma a poder usufrui-lo em pleno. Poderá ainda servi-lo na forma de granizado, bastando para isso deixé-lo congelar e depois homogeniezar numa liquidificadora ou simplesmente usando varetas.</v>
          </cell>
          <cell r="P65" t="str">
            <v>Este vinho FÉMINA vai ao encontro da apetência do consumidor por vinhos com alguma complexidade resultante de uma colheita no pleonasmo "colhida tardiamente", mas que sejam delicados e pouco alcoólicos. Este vinho é fruto de duas variedades precoces (Moscatel e Viosinho), cada uma contribuindo para uma perfeita harmonia em termos de aroma, mas também entre a frescura e a acidez. Um vinho para um público abrangente e com um consumo muito polivalente. Seguramente um vinho de festa que pode aparecer trasvestido num cocktail. Um vinho leve e floral, doce no palato mas com uma frescura incrivel e deveras sedutor.                                 PAULO COUTINHO</v>
          </cell>
          <cell r="Q65" t="str">
            <v>DOC DOURO Doce</v>
          </cell>
          <cell r="R65" t="str">
            <v>FMN14 V1</v>
          </cell>
          <cell r="S65">
            <v>42167</v>
          </cell>
          <cell r="T65">
            <v>15791</v>
          </cell>
          <cell r="U65">
            <v>0.10970000000000001</v>
          </cell>
          <cell r="V65">
            <v>0.11</v>
          </cell>
          <cell r="W65">
            <v>56</v>
          </cell>
          <cell r="X65">
            <v>5.43</v>
          </cell>
          <cell r="Y65">
            <v>3.13</v>
          </cell>
          <cell r="Z65">
            <v>0</v>
          </cell>
        </row>
        <row r="66">
          <cell r="B66" t="str">
            <v>INGFÉMINA BRANCO DOCE 2014</v>
          </cell>
          <cell r="C66" t="str">
            <v>ING</v>
          </cell>
          <cell r="D66" t="str">
            <v>DOC DOURO Sweet</v>
          </cell>
          <cell r="E66" t="str">
            <v>FÉMINA BRANCO DOCE 2014</v>
          </cell>
          <cell r="F66" t="str">
            <v>Moscatel (80%) and Viosinho (20%).</v>
          </cell>
          <cell r="G66" t="str">
            <v>Hand picked / grapes transported in small boxes.</v>
          </cell>
          <cell r="H66" t="str">
            <v>From 5th till 13th September.</v>
          </cell>
          <cell r="I66" t="str">
            <v xml:space="preserve">4,5 tons/ha </v>
          </cell>
          <cell r="J66" t="str">
            <v>Fermented in stainless steel vats, with encapsulated yeast at a controlled temperature of 10-12ºC and interrupted using lower temperatures.</v>
          </cell>
          <cell r="K66" t="str">
            <v>The obtained juice were fermented in stainless steel vats and is preserved there until bottling in order to preserve its freshness.</v>
          </cell>
          <cell r="L66" t="str">
            <v>June 2015 with natural cork.</v>
          </cell>
          <cell r="M66" t="str">
            <v>3.400 bottles.</v>
          </cell>
          <cell r="N66" t="str">
            <v>May be included in vegetarian diet.</v>
          </cell>
          <cell r="O66" t="str">
            <v>Enjoy very cold. Keep refrigerated after opening, in order to enjoy it at its best. Can also be enjoyed as a granité. Just leave it freeze and then homogenize it in a blender.</v>
          </cell>
          <cell r="P66" t="str">
            <v>FÉMINA is a wine for those looking for the complexity that can be found in late harvest wines, but more delicate and with less alcohol. It's a blend of two premature grapes (Moscatel and Vioisnho), each one contributing for a perfect balance in terms of aroma, freshness and acidity. It's a versatile wine for a broad audience. It can be enjoyed on its own or as a cocktail.
Light and floral, sweet but with an incredible freshness making it very seductive.
                                 PAULO COUTINHO</v>
          </cell>
          <cell r="Q66" t="str">
            <v>DOC DOURO Sweet</v>
          </cell>
          <cell r="R66" t="str">
            <v>FMN14 V1</v>
          </cell>
          <cell r="S66">
            <v>42178</v>
          </cell>
          <cell r="T66">
            <v>15791</v>
          </cell>
          <cell r="U66">
            <v>0.10970000000000001</v>
          </cell>
          <cell r="V66">
            <v>0.11</v>
          </cell>
          <cell r="W66">
            <v>56</v>
          </cell>
          <cell r="X66">
            <v>5.43</v>
          </cell>
          <cell r="Y66">
            <v>3.13</v>
          </cell>
          <cell r="Z66">
            <v>0</v>
          </cell>
        </row>
        <row r="67">
          <cell r="B67" t="str">
            <v>INGFRONTARIA BRANCO 2011</v>
          </cell>
          <cell r="C67" t="str">
            <v>ING</v>
          </cell>
          <cell r="D67" t="str">
            <v>DOC DOURO</v>
          </cell>
          <cell r="E67" t="str">
            <v>FRONTARIA BRANCO 2011</v>
          </cell>
          <cell r="F67" t="str">
            <v>Malvasia Fina (45%); Codega do Larinho (30%); Gouveio (25%)</v>
          </cell>
          <cell r="O67" t="str">
            <v>The perfect accompaniment to fish and shellfish dishes.</v>
          </cell>
          <cell r="P67" t="str">
            <v>IT has intense aromas and is clean and crisp on the mouth. The perfect accompaniment to fish and shellfish dishes.</v>
          </cell>
        </row>
        <row r="68">
          <cell r="B68" t="str">
            <v>PORFRONTARIA BRANCO 2011</v>
          </cell>
          <cell r="C68" t="str">
            <v>POR</v>
          </cell>
          <cell r="D68" t="str">
            <v>DOC DOURO</v>
          </cell>
          <cell r="E68" t="str">
            <v>FRONTARIA BRANCO 2011</v>
          </cell>
          <cell r="F68" t="str">
            <v>Malvasia Fina (45%); Codega do Larinho (30%); Gouveio (25%)</v>
          </cell>
          <cell r="G68" t="str">
            <v>Vindima manual sendo depois transportada em palotes (max 150Kg).</v>
          </cell>
          <cell r="H68" t="str">
            <v>De 23 Agosto a 19 de Setembro.</v>
          </cell>
          <cell r="I68" t="str">
            <v xml:space="preserve">6,0 tons/ha </v>
          </cell>
          <cell r="J68" t="str">
            <v>Em cuba de aço inoxidável, a uma temperatura controlada de 14-16ºC.</v>
          </cell>
          <cell r="K68" t="str">
            <v>O vinho permanece durante o estágio em cuba inox com as suas borras finas, de modo a garantir uma maior complexidade e longevidade do vinho.</v>
          </cell>
          <cell r="L68" t="str">
            <v>Abril 2012 com rolha de cortiça natural.</v>
          </cell>
          <cell r="M68" t="str">
            <v>12.500 grfs</v>
          </cell>
          <cell r="N68" t="str">
            <v>Pode ser incluido em dietas vegetarianas.</v>
          </cell>
          <cell r="O68" t="str">
            <v>Perfeito acompanhante de peixes e mariscos.</v>
          </cell>
          <cell r="P68" t="str">
            <v xml:space="preserve">Este Frontaria Branco apresenta-se de cor citrina brilhante, com excelente intensidade aromática, com notas de fruto tropical maduro como pêssego e ananás bem como de flores brancas. Na boca mostra uma bela acidez, com as mesmas nota de fruto. Fresco e elegante na boca, deixa um final longo e refrescante. Perfeito acompanhamente de pratos de peixe e mariscos, mas acompanhará bem alguns peixes mais gordos.  Um belo conjunto, imposto pelo blend  de castas.                                    PAULO COUTINHO                                  </v>
          </cell>
          <cell r="Q68" t="str">
            <v>DOC DOURO</v>
          </cell>
          <cell r="R68" t="str">
            <v>FrB11, v1</v>
          </cell>
          <cell r="S68">
            <v>41001</v>
          </cell>
          <cell r="T68" t="str">
            <v>09822</v>
          </cell>
          <cell r="U68">
            <v>0.12809999999999999</v>
          </cell>
          <cell r="V68">
            <v>0.125</v>
          </cell>
          <cell r="W68">
            <v>2.2999999999999998</v>
          </cell>
          <cell r="X68">
            <v>5.3</v>
          </cell>
          <cell r="Y68">
            <v>3.28</v>
          </cell>
          <cell r="Z68">
            <v>72.655999999999992</v>
          </cell>
        </row>
        <row r="69">
          <cell r="B69" t="str">
            <v>PORFRONTARIA BRANCO 2012</v>
          </cell>
          <cell r="C69" t="str">
            <v>POR</v>
          </cell>
          <cell r="D69" t="str">
            <v>DOC DOURO</v>
          </cell>
          <cell r="E69" t="str">
            <v>FRONTARIA BRANCO 2012</v>
          </cell>
          <cell r="G69" t="str">
            <v>Vindima manual sendo depois transportada em palotes (max 150Kg).</v>
          </cell>
          <cell r="H69" t="str">
            <v>De 28 Setembro a 3 de Outubro.</v>
          </cell>
          <cell r="I69" t="str">
            <v xml:space="preserve">5,5 tons/ha </v>
          </cell>
          <cell r="J69" t="str">
            <v>Em cuba de aço inoxidável, a uma temperatura controlada de 14ºC.</v>
          </cell>
          <cell r="K69" t="str">
            <v>O vinho permanece durante o estágio em cuba inox com as suas borras finas, de modo a garantir uma maior complexidade e longevidade do vinho.</v>
          </cell>
          <cell r="L69" t="str">
            <v>Abril 2013 com rolha de cortiça natural.</v>
          </cell>
          <cell r="M69" t="str">
            <v>8.500 grfs</v>
          </cell>
          <cell r="N69" t="str">
            <v>Pode ser incluido em dietas vegetarianas.</v>
          </cell>
          <cell r="O69" t="str">
            <v>Perfeito acompanhante de peixes e mariscos.</v>
          </cell>
          <cell r="Q69" t="str">
            <v>DOC DOURO</v>
          </cell>
          <cell r="R69" t="str">
            <v>FrB12,V0</v>
          </cell>
          <cell r="S69">
            <v>41394</v>
          </cell>
          <cell r="T69">
            <v>11523</v>
          </cell>
          <cell r="U69">
            <v>0.12670000000000001</v>
          </cell>
          <cell r="V69">
            <v>0.125</v>
          </cell>
          <cell r="W69">
            <v>1.6</v>
          </cell>
          <cell r="X69">
            <v>5.3</v>
          </cell>
          <cell r="Y69">
            <v>3.24</v>
          </cell>
          <cell r="Z69">
            <v>71.592000000000013</v>
          </cell>
        </row>
        <row r="70">
          <cell r="B70" t="str">
            <v>PORFRONTARIA BRANCO 2013</v>
          </cell>
          <cell r="C70" t="str">
            <v>POR</v>
          </cell>
          <cell r="D70" t="str">
            <v>DOC DOURO</v>
          </cell>
          <cell r="E70" t="str">
            <v>FRONTARIA BRANCO 2013</v>
          </cell>
          <cell r="F70" t="str">
            <v>Malvasia Fina (45%); Gouveio (45%); Codega do Larinho (10%).</v>
          </cell>
          <cell r="G70" t="str">
            <v>Vindima manual sendo depois transportada em palotes (max 150Kg).</v>
          </cell>
          <cell r="H70" t="str">
            <v>De 15 a 25 de Setembro.</v>
          </cell>
          <cell r="I70" t="str">
            <v xml:space="preserve">5,5 tons/ha </v>
          </cell>
          <cell r="J70" t="str">
            <v>Em cuba de aço inoxidável, a uma temperatura controlada de 14ºC.</v>
          </cell>
          <cell r="K70" t="str">
            <v>O vinho permanece durante o estágio em cuba inox com as suas borras finas, de modo a garantir uma maior complexidade e longevidade do vinho.</v>
          </cell>
          <cell r="L70" t="str">
            <v>Fevereiro 2014 com rolha de cortiça natural.</v>
          </cell>
          <cell r="M70" t="str">
            <v>4.800 grfs</v>
          </cell>
          <cell r="N70" t="str">
            <v>Pode ser incluido em dietas vegetarianas.</v>
          </cell>
          <cell r="O70" t="str">
            <v>Perfeito acompanhante de peixes e mariscos.</v>
          </cell>
          <cell r="P70" t="str">
            <v xml:space="preserve">De cor citrina brilhante, tem excelente intensidade aromática, com notas de pêssego e maracujá. Na boca mostra uma bela acidez, um mineral elegante, deixando um final longo e refrescante. Perfeito acompanhante de saladas, pratos de peixe e mariscos.                                                               PAULO COUTINHO </v>
          </cell>
          <cell r="Q70" t="str">
            <v>DOC DOURO</v>
          </cell>
          <cell r="R70" t="str">
            <v>FB13, v1</v>
          </cell>
          <cell r="S70">
            <v>41767</v>
          </cell>
          <cell r="T70">
            <v>13054</v>
          </cell>
          <cell r="U70">
            <v>0.12809999999999999</v>
          </cell>
          <cell r="V70">
            <v>0.125</v>
          </cell>
          <cell r="W70">
            <v>1.9</v>
          </cell>
          <cell r="X70">
            <v>5.5</v>
          </cell>
          <cell r="Y70">
            <v>3.18</v>
          </cell>
          <cell r="Z70">
            <v>72.495999999999995</v>
          </cell>
        </row>
        <row r="71">
          <cell r="B71" t="str">
            <v>PORFRONTARIA BRANCO 2014</v>
          </cell>
          <cell r="C71" t="str">
            <v>POR</v>
          </cell>
          <cell r="D71" t="str">
            <v>DOC DOURO</v>
          </cell>
          <cell r="E71" t="str">
            <v>FRONTARIA BRANCO 2014</v>
          </cell>
          <cell r="F71" t="str">
            <v>Malvasia Fina (45%); Gouveio (30%); Rabigato (15%); Viosinho (10%).</v>
          </cell>
          <cell r="G71" t="str">
            <v>Vindima manual sendo depois transportada em palotes (max 150Kg).</v>
          </cell>
          <cell r="H71" t="str">
            <v>De 10 a 16 de Setembro.</v>
          </cell>
          <cell r="I71" t="str">
            <v xml:space="preserve">4,9 ton/ha </v>
          </cell>
          <cell r="J71" t="str">
            <v>Fermentado em cuba de aço inox a uma temperatura controlada de 14-16ºC.</v>
          </cell>
          <cell r="K71" t="str">
            <v>O vinho permanece em estágio em cuba inox com as suas borras finas até ao engarrafamento, de modo a garantir uma maior complexidade e longevidade do vinho.</v>
          </cell>
          <cell r="L71" t="str">
            <v>Fevereiro 2015 com rolha de cortiça natural.</v>
          </cell>
          <cell r="M71" t="str">
            <v>8.000 Grfs</v>
          </cell>
          <cell r="N71" t="str">
            <v>Pode ser incluido em dietas vegetarianas.</v>
          </cell>
          <cell r="O71" t="str">
            <v>Perfeito acompanhante de saladas, peixes e mariscos.</v>
          </cell>
          <cell r="P71" t="str">
            <v xml:space="preserve">De cor citrina brilhante, tem excelente intensidade aromática, com notas de pêssego e maracujá. Na boca mostra uma bela acidez, um mineral elegante, deixando um final longo e refrescante. Perfeito acompanhante de saladas, pratos de peixe e mariscos.                                                               PAULO COUTINHO </v>
          </cell>
          <cell r="Q71" t="str">
            <v>DOC DOURO</v>
          </cell>
          <cell r="R71" t="str">
            <v>Frt B14, V1</v>
          </cell>
          <cell r="S71">
            <v>42054</v>
          </cell>
          <cell r="T71">
            <v>14841</v>
          </cell>
          <cell r="U71">
            <v>0.12809999999999999</v>
          </cell>
          <cell r="V71">
            <v>0.125</v>
          </cell>
          <cell r="W71">
            <v>0.6</v>
          </cell>
          <cell r="X71">
            <v>5.8</v>
          </cell>
          <cell r="Y71">
            <v>3.19</v>
          </cell>
          <cell r="Z71">
            <v>71.975999999999985</v>
          </cell>
        </row>
        <row r="72">
          <cell r="B72" t="str">
            <v>INGFRONTARIA BRANCO 2014</v>
          </cell>
          <cell r="C72" t="str">
            <v>ING</v>
          </cell>
          <cell r="D72" t="str">
            <v>DOC DOURO</v>
          </cell>
          <cell r="E72" t="str">
            <v>FRONTARIA BRANCO 2014</v>
          </cell>
          <cell r="F72" t="str">
            <v>Malvasia Fina (45%); Gouveio (30%); Rabigato (15%); Viosinho (10%).</v>
          </cell>
          <cell r="G72" t="str">
            <v>Hand picked / grapes transported in boxes.</v>
          </cell>
          <cell r="H72" t="str">
            <v>Between the 10th and 16th September.</v>
          </cell>
          <cell r="I72" t="str">
            <v xml:space="preserve">4,9 ton/ha </v>
          </cell>
          <cell r="J72" t="str">
            <v>Fermented in stainless steel at a controlled temperature (14-16ºC).</v>
          </cell>
          <cell r="K72" t="str">
            <v>The wine rests in stainless steel vats until bottling in order to preserve its freshness.</v>
          </cell>
          <cell r="L72" t="str">
            <v>February 2015 with natural cork.</v>
          </cell>
          <cell r="M72" t="str">
            <v>8.000 Bottles</v>
          </cell>
          <cell r="N72" t="str">
            <v>May be included in vegetarian diet.</v>
          </cell>
          <cell r="O72" t="str">
            <v>The perfect accompaniment to salads, fish and shellfish dishes.</v>
          </cell>
          <cell r="P72" t="str">
            <v xml:space="preserve">The aromas are intense and fresh with peach and pineapple coming through the nose. In the mouth it's vibrant and crisp.  Long and fresh aftertaste.                                                            PAULO COUTINHO </v>
          </cell>
          <cell r="Q72" t="str">
            <v>DOC DOURO</v>
          </cell>
          <cell r="R72" t="str">
            <v>Frt B14, V3</v>
          </cell>
          <cell r="S72">
            <v>42081</v>
          </cell>
          <cell r="T72">
            <v>14841</v>
          </cell>
          <cell r="U72">
            <v>0.12809999999999999</v>
          </cell>
          <cell r="V72">
            <v>0.125</v>
          </cell>
          <cell r="W72">
            <v>0.6</v>
          </cell>
          <cell r="X72">
            <v>5.8</v>
          </cell>
          <cell r="Y72">
            <v>3.19</v>
          </cell>
          <cell r="Z72">
            <v>71.975999999999985</v>
          </cell>
        </row>
        <row r="73">
          <cell r="B73" t="str">
            <v>PORFRONTARIA BRANCO 2015</v>
          </cell>
          <cell r="C73" t="str">
            <v>POR</v>
          </cell>
          <cell r="D73" t="str">
            <v>DOC DOURO</v>
          </cell>
          <cell r="E73" t="str">
            <v>FRONTARIA BRANCO 2015</v>
          </cell>
          <cell r="F73" t="str">
            <v>Malvasia Fina (40%); Gouveio (30%); Viosinho (20%); Rabigato (10%).</v>
          </cell>
          <cell r="G73" t="str">
            <v>Vindima manual sendo depois transportada em palotes (max 150Kg).</v>
          </cell>
          <cell r="H73" t="str">
            <v>Uvas colhidas de 4 a 12 de Setembro.</v>
          </cell>
          <cell r="I73" t="str">
            <v xml:space="preserve">5,5ton/ha  </v>
          </cell>
          <cell r="J73" t="str">
            <v>Em cuba de aço inoxidável, a uma temperatura controlada de 14ºC-16ºC.</v>
          </cell>
          <cell r="K73" t="str">
            <v>O vinho permanece em estágio em cuba inox com as suas borras finas até ao engarrafamento, de modo a garantir uma maior complexidade e longevidade do vinho.</v>
          </cell>
          <cell r="L73" t="str">
            <v>Fevereiro 2016 com rolha de cortiça natural.</v>
          </cell>
          <cell r="M73" t="str">
            <v>9.500 grfs.</v>
          </cell>
          <cell r="N73" t="str">
            <v>Pode ser incluido em dietas vegetarianas.</v>
          </cell>
          <cell r="O73" t="str">
            <v>Perfeito acompanhante de peixes e mariscos.</v>
          </cell>
          <cell r="P73" t="str">
            <v xml:space="preserve">De cor citrina brilhante, tem excelente intensidade aromática, com notas de pêssego e maracujá. Na boca mostra uma bela acidez, um mineral elegante, deixando um final longo e refrescante. Perfeito acompanhante de saladas, pratos de peixe e mariscos.                                                               PAULO COUTINHO </v>
          </cell>
          <cell r="Q73" t="str">
            <v>DOC DOURO</v>
          </cell>
          <cell r="R73" t="str">
            <v>Frt B15, V1</v>
          </cell>
          <cell r="S73">
            <v>42480</v>
          </cell>
          <cell r="T73">
            <v>17016</v>
          </cell>
          <cell r="U73">
            <v>0.13489999999999999</v>
          </cell>
          <cell r="V73">
            <v>0.13</v>
          </cell>
          <cell r="W73">
            <v>0.6</v>
          </cell>
          <cell r="X73">
            <v>5.7</v>
          </cell>
          <cell r="Y73">
            <v>3.23</v>
          </cell>
          <cell r="Z73">
            <v>75.783999999999992</v>
          </cell>
        </row>
        <row r="74">
          <cell r="B74" t="str">
            <v>PORFRONTARIA BRANCO 2016</v>
          </cell>
          <cell r="C74" t="str">
            <v>POR</v>
          </cell>
          <cell r="D74" t="str">
            <v>DOC DOURO</v>
          </cell>
          <cell r="E74" t="str">
            <v>FRONTARIA BRANCO 2016</v>
          </cell>
          <cell r="F74" t="str">
            <v>Viosinho (40%); Gouveio (30%); Malvasia Fina (30%)</v>
          </cell>
          <cell r="G74" t="str">
            <v>Vindima manual sendo depois transportada em palotes (max 150Kg).</v>
          </cell>
          <cell r="J74" t="str">
            <v>Em cuba de aço inoxidável, a uma temperatura controlada de 14ºC-16ºC.</v>
          </cell>
          <cell r="K74" t="str">
            <v>O vinho permanece em estágio em cuba inox com as suas borras finas até ao engarrafamento, de modo a garantir uma maior complexidade e longevidade do vinho.</v>
          </cell>
          <cell r="N74" t="str">
            <v>Pode ser incluido em dietas vegetarianas.</v>
          </cell>
          <cell r="O74" t="str">
            <v>Perfeito acompanhante de peixes e mariscos.</v>
          </cell>
          <cell r="P74" t="str">
            <v xml:space="preserve">De cor citrina brilhante, tem excelente intensidade aromática, com notas de pêssego e maracujá. Na boca mostra uma bela acidez, um mineral elegante, deixando um final longo e refrescante. Perfeito acompanhante de saladas, pratos de peixe e mariscos.                                                               PAULO COUTINHO </v>
          </cell>
          <cell r="Q74" t="str">
            <v>DOC DOURO</v>
          </cell>
          <cell r="R74" t="str">
            <v>Frt B16, V0</v>
          </cell>
          <cell r="T74">
            <v>18998</v>
          </cell>
          <cell r="U74">
            <v>0.13200000000000001</v>
          </cell>
          <cell r="V74">
            <v>0.13</v>
          </cell>
          <cell r="W74">
            <v>1.2</v>
          </cell>
          <cell r="X74">
            <v>5.6</v>
          </cell>
          <cell r="Y74">
            <v>3.26</v>
          </cell>
          <cell r="Z74">
            <v>74.400000000000006</v>
          </cell>
        </row>
        <row r="75">
          <cell r="B75" t="str">
            <v>PORFRONTARIA TINTO 2004</v>
          </cell>
          <cell r="C75" t="str">
            <v>POR</v>
          </cell>
          <cell r="D75" t="str">
            <v>DOC DOURO</v>
          </cell>
          <cell r="E75" t="str">
            <v>FRONTARIA TINTO 2004</v>
          </cell>
          <cell r="F75" t="str">
            <v>Tinta Roriz (45%), Touriga Franca (30%) e Tinta Barroca (25%).</v>
          </cell>
          <cell r="K75" t="str">
            <v>25% deste vinho estagia do volume em cascos usados de carvalho Francês, durante 9 meses.</v>
          </cell>
          <cell r="P75" t="str">
            <v xml:space="preserve">Denso de cor e aromas com notas de fruto vermelho, mostra-se encorpado, com bons taninos e excelente acidez. Final de boca longo e envolvente.                                  PAULO COUTINHO </v>
          </cell>
          <cell r="Q75" t="str">
            <v>DOC DOURO</v>
          </cell>
          <cell r="U75" t="e">
            <v>#N/A</v>
          </cell>
          <cell r="V75" t="e">
            <v>#N/A</v>
          </cell>
          <cell r="W75" t="e">
            <v>#N/A</v>
          </cell>
          <cell r="X75" t="e">
            <v>#N/A</v>
          </cell>
          <cell r="Y75" t="e">
            <v>#N/A</v>
          </cell>
          <cell r="Z75" t="e">
            <v>#N/A</v>
          </cell>
        </row>
        <row r="76">
          <cell r="B76" t="str">
            <v>PORFRONTARIA TINTO 2005</v>
          </cell>
          <cell r="C76" t="str">
            <v>POR</v>
          </cell>
          <cell r="D76" t="str">
            <v>DOC DOURO</v>
          </cell>
          <cell r="E76" t="str">
            <v>FRONTARIA TINTO 2005</v>
          </cell>
          <cell r="F76" t="str">
            <v>Tinta Roriz (40%), Touriga Franca (30%) e Tinta Barroca (30%).</v>
          </cell>
          <cell r="K76" t="str">
            <v>25% deste vinho estagia do volume em cascos usados de carvalho Francês, durante 9 meses.</v>
          </cell>
          <cell r="P76" t="str">
            <v xml:space="preserve">Denso de cor e aromas com notas de fruto vermelho, mostra-se encorpado, com bons taninos e excelente acidez. Final de boca longo e envolvente.                                  PAULO COUTINHO </v>
          </cell>
          <cell r="Q76" t="str">
            <v>DOC DOURO</v>
          </cell>
          <cell r="U76" t="e">
            <v>#N/A</v>
          </cell>
          <cell r="V76" t="e">
            <v>#N/A</v>
          </cell>
          <cell r="W76" t="e">
            <v>#N/A</v>
          </cell>
          <cell r="X76" t="e">
            <v>#N/A</v>
          </cell>
          <cell r="Y76" t="e">
            <v>#N/A</v>
          </cell>
          <cell r="Z76" t="e">
            <v>#N/A</v>
          </cell>
        </row>
        <row r="77">
          <cell r="B77" t="str">
            <v>PORFRONTARIA TINTO 2006</v>
          </cell>
          <cell r="C77" t="str">
            <v>POR</v>
          </cell>
          <cell r="D77" t="str">
            <v>DOC DOURO</v>
          </cell>
          <cell r="E77" t="str">
            <v>FRONTARIA TINTO 2006</v>
          </cell>
          <cell r="F77" t="str">
            <v>Tinta Roriz (40%), Touriga Franca (40%) e Touriga Nacional(20%).</v>
          </cell>
          <cell r="K77" t="str">
            <v>25% deste vinho estagia do volume em cascos usados de carvalho Francês, durante 9 meses.</v>
          </cell>
          <cell r="P77" t="str">
            <v xml:space="preserve">Denso de cor e aromas com notas de fruto vermelho, mostra-se encorpado, com bons taninos e excelente acidez. Final de boca longo e envolvente.                                  PAULO COUTINHO </v>
          </cell>
          <cell r="Q77" t="str">
            <v>DOC DOURO</v>
          </cell>
          <cell r="U77" t="e">
            <v>#N/A</v>
          </cell>
          <cell r="V77" t="e">
            <v>#N/A</v>
          </cell>
          <cell r="W77" t="e">
            <v>#N/A</v>
          </cell>
          <cell r="X77" t="e">
            <v>#N/A</v>
          </cell>
          <cell r="Y77" t="e">
            <v>#N/A</v>
          </cell>
          <cell r="Z77" t="e">
            <v>#N/A</v>
          </cell>
        </row>
        <row r="78">
          <cell r="B78" t="str">
            <v>INGFRONTARIA TINTO 2009</v>
          </cell>
          <cell r="C78" t="str">
            <v>ING</v>
          </cell>
          <cell r="D78" t="str">
            <v>DOC DOURO</v>
          </cell>
          <cell r="E78" t="str">
            <v>FRONTARIA TINTO 2009</v>
          </cell>
          <cell r="F78" t="str">
            <v>Tinta Roriz (40%), Touriga Franca (40%) and Touriga Nacional (20%).</v>
          </cell>
          <cell r="G78" t="str">
            <v>Hand-picked and transported to winery in small baskets.</v>
          </cell>
          <cell r="H78" t="str">
            <v>From 7 till 24 September.</v>
          </cell>
          <cell r="I78" t="str">
            <v xml:space="preserve">6,5 ton/ha </v>
          </cell>
          <cell r="J78" t="str">
            <v>In stainless steel with maceration at 24-26ºC.</v>
          </cell>
          <cell r="K78" t="str">
            <v>Part of the wine (25%) has aged in French oak barrels for nini months in our cellars.</v>
          </cell>
          <cell r="L78" t="str">
            <v>January and February 2012 with natural cork.</v>
          </cell>
          <cell r="M78" t="str">
            <v>25.000 bottles</v>
          </cell>
          <cell r="N78" t="str">
            <v>May be included in vegetarian diet.</v>
          </cell>
          <cell r="O78" t="str">
            <v>It can be enjoyed with your favourite meat or chesses.</v>
          </cell>
          <cell r="P78" t="str">
            <v>Full bodied with a ripe berry colour and fruity aromas. Toasty and appetising in the palate with na attractive and elegant finish.                                                  PAULO COUTINHO</v>
          </cell>
          <cell r="Q78" t="str">
            <v>DOC DOURO</v>
          </cell>
          <cell r="R78" t="str">
            <v>Fr T09, V1</v>
          </cell>
          <cell r="S78">
            <v>40969</v>
          </cell>
          <cell r="T78" t="str">
            <v>09826</v>
          </cell>
          <cell r="U78">
            <v>0.1356</v>
          </cell>
          <cell r="V78">
            <v>0</v>
          </cell>
          <cell r="W78">
            <v>1.7</v>
          </cell>
          <cell r="X78">
            <v>5.2</v>
          </cell>
          <cell r="Y78">
            <v>3.81</v>
          </cell>
          <cell r="Z78">
            <v>76.616</v>
          </cell>
        </row>
        <row r="79">
          <cell r="B79" t="str">
            <v>PORFRONTARIA TINTO 2009</v>
          </cell>
          <cell r="C79" t="str">
            <v>POR</v>
          </cell>
          <cell r="D79" t="str">
            <v>DOC DOURO</v>
          </cell>
          <cell r="E79" t="str">
            <v>FRONTARIA TINTO 2009</v>
          </cell>
          <cell r="F79" t="str">
            <v>Tinta Roriz (40%), Touriga Franca (40%) e Touriga Nacional(20%).</v>
          </cell>
          <cell r="G79" t="str">
            <v>Vindima manual sendo depois transportada em palotes (max 150Kg).</v>
          </cell>
          <cell r="H79" t="str">
            <v>De 7 a 24 de Setembro.</v>
          </cell>
          <cell r="I79" t="str">
            <v xml:space="preserve">5,75 tons/ha </v>
          </cell>
          <cell r="J79" t="str">
            <v>Maceração em cuba inox a temperatura controlada de 24-26ºC.</v>
          </cell>
          <cell r="K79" t="str">
            <v>25% deste vinho estagia do volume em cascos usados de carvalho Francês, durante 9 meses.</v>
          </cell>
          <cell r="L79" t="str">
            <v>Janeiro e Fevereiro de 2012 com rolha de cortiça natural.</v>
          </cell>
          <cell r="M79" t="str">
            <v>25.000 grfs</v>
          </cell>
          <cell r="N79" t="str">
            <v>Pode ser incluido em dietas vegetarianas.</v>
          </cell>
          <cell r="O79" t="str">
            <v>Perfeito acompanhante de pratos de peixe gordo ou carnes vermelhas. Servir a 15-16ºC para usufruir de tudo o que este vinho tem para oferecer.</v>
          </cell>
          <cell r="P79" t="str">
            <v xml:space="preserve">Vinho proveniente de um excelente ano como foi a colheita de 2009. Denso de cor e aromas com notas de fruto vermelho, mostra-se encorpado, com bons taninos e excelente acidez. Final de boca longo e envolvente.                                  PAULO COUTINHO </v>
          </cell>
          <cell r="Q79" t="str">
            <v>DOC DOURO</v>
          </cell>
          <cell r="R79" t="str">
            <v>Frt T09, V1</v>
          </cell>
          <cell r="S79">
            <v>40959</v>
          </cell>
          <cell r="T79" t="str">
            <v>09826</v>
          </cell>
          <cell r="U79">
            <v>0.1356</v>
          </cell>
          <cell r="V79">
            <v>0</v>
          </cell>
          <cell r="W79">
            <v>1.7</v>
          </cell>
          <cell r="X79">
            <v>5.2</v>
          </cell>
          <cell r="Y79">
            <v>3.81</v>
          </cell>
          <cell r="Z79">
            <v>76.616</v>
          </cell>
        </row>
        <row r="80">
          <cell r="B80" t="str">
            <v>PORFRONTARIA TINTO 2011</v>
          </cell>
          <cell r="C80" t="str">
            <v>POR</v>
          </cell>
          <cell r="D80" t="str">
            <v>DOC DOURO</v>
          </cell>
          <cell r="E80" t="str">
            <v>FRONTARIA TINTO 2011</v>
          </cell>
          <cell r="F80" t="str">
            <v>Tinta Roriz (45%), Touriga Franca (40%) e Touriga Nacional(15%).</v>
          </cell>
          <cell r="G80" t="str">
            <v>Vindima manual sendo depois transportada em palotes (max 150Kg).</v>
          </cell>
          <cell r="H80" t="str">
            <v>De 12 a 30 de Setembro.</v>
          </cell>
          <cell r="I80" t="str">
            <v xml:space="preserve">6,0 ton/ha </v>
          </cell>
          <cell r="J80" t="str">
            <v xml:space="preserve">Maceração em cuba inox a temperatura controlada de 25-26ºC. </v>
          </cell>
          <cell r="K80" t="str">
            <v>25% deste vinho estagia do volume em cascos usados de carvalho Francês, durante 9 meses.</v>
          </cell>
          <cell r="L80" t="str">
            <v>Junho 2013 com rolha de cortiça natural.</v>
          </cell>
          <cell r="M80" t="str">
            <v>60.000 grfs</v>
          </cell>
          <cell r="N80" t="str">
            <v>Pode ser incluido em dietas vegetarianas.</v>
          </cell>
          <cell r="O80" t="str">
            <v>Perfeito para acompanhar pratos de carne, podendo também ser harmonizado com alguns queijos.</v>
          </cell>
          <cell r="P80" t="str">
            <v>Por forma a respeitar a matéria prima, este vinho foi fermentado usando técnicas de gravidade e movimentações suaves no decorrer de todo o processo.  Denso e profundo, revelando aromas de especiarias mas sobretudo frutos vermelhos. Na boca surge equilibrado, com com taninos firmes e excelente acidez. Final longo e complexo, mostrando apetência a uma boa evolução na garrafa mas ao mesmo tempo dará prazer de o beber enquanto jovem.                                                PAULO COUTINHO</v>
          </cell>
          <cell r="Q80" t="str">
            <v>DOC DOURO</v>
          </cell>
          <cell r="R80" t="str">
            <v>Frt T11 V2</v>
          </cell>
          <cell r="S80">
            <v>41989</v>
          </cell>
          <cell r="T80">
            <v>13616</v>
          </cell>
          <cell r="U80">
            <v>0.1391</v>
          </cell>
          <cell r="V80">
            <v>0.13500000000000001</v>
          </cell>
          <cell r="W80">
            <v>0.7</v>
          </cell>
          <cell r="X80">
            <v>4.8</v>
          </cell>
          <cell r="Y80">
            <v>3.75</v>
          </cell>
          <cell r="Z80">
            <v>78.176000000000002</v>
          </cell>
        </row>
        <row r="81">
          <cell r="B81" t="str">
            <v>PORFRONTARIA TINTO 2012</v>
          </cell>
          <cell r="C81" t="str">
            <v>POR</v>
          </cell>
          <cell r="D81" t="str">
            <v>DOC DOURO</v>
          </cell>
          <cell r="E81" t="str">
            <v>FRONTARIA TINTO 2012</v>
          </cell>
          <cell r="F81" t="str">
            <v>Tinta Roriz (40%), Touriga Franca (40%) e Touriga Nacional(20%).</v>
          </cell>
          <cell r="G81" t="str">
            <v>Vindima manual sendo depois transportada em palotes (max 150Kg).</v>
          </cell>
          <cell r="I81" t="str">
            <v xml:space="preserve">6,0 ton/ha </v>
          </cell>
          <cell r="J81" t="str">
            <v xml:space="preserve">Maceração em cuba inox a temperatura controlada de 25-26ºC. </v>
          </cell>
          <cell r="K81" t="str">
            <v>25% deste vinho estagia do volume em cascos usados de carvalho Francês, durante 9 meses.</v>
          </cell>
          <cell r="L81" t="str">
            <v>Outubro 2014 com rolha de cortiça natural.</v>
          </cell>
          <cell r="M81" t="str">
            <v>4.000 grfs</v>
          </cell>
          <cell r="N81" t="str">
            <v>Pode ser incluido em dietas vegetarianas.</v>
          </cell>
          <cell r="O81" t="str">
            <v>Perfeito para acompanhar pratos de carne, podendo também ser harmonizado com alguns queijos.</v>
          </cell>
          <cell r="P81" t="str">
            <v>Por forma a respeitar a matéria prima, este vinho foi fermentado usando técnicas de gravidade e movimentações suaves no decorrer de todo o processo.  De cor violeta, revela aromas de fruta vermelha bem como de especiarias. Na boca surge equilibrado, com taninos firmes e excelente acidez. Final longo e complexo, mostrando apetência a uma boa evolução na garrafa mas que dará muito prazer se o beber enquanto jovem.                                                PAULO COUTINHO</v>
          </cell>
          <cell r="Q81" t="str">
            <v>DOC DOURO</v>
          </cell>
          <cell r="R81" t="str">
            <v>Frt T12 V0</v>
          </cell>
          <cell r="S81">
            <v>41942</v>
          </cell>
          <cell r="T81">
            <v>14500</v>
          </cell>
          <cell r="U81">
            <v>0.13850000000000001</v>
          </cell>
          <cell r="V81">
            <v>0.13500000000000001</v>
          </cell>
          <cell r="W81">
            <v>0.6</v>
          </cell>
          <cell r="X81">
            <v>5.0999999999999996</v>
          </cell>
          <cell r="Y81">
            <v>3.73</v>
          </cell>
          <cell r="Z81">
            <v>77.800000000000011</v>
          </cell>
        </row>
        <row r="82">
          <cell r="B82" t="str">
            <v>PORFRONTARIA TINTO 2014</v>
          </cell>
          <cell r="C82" t="str">
            <v>POR</v>
          </cell>
          <cell r="D82" t="str">
            <v>DOC DOURO</v>
          </cell>
          <cell r="E82" t="str">
            <v>FRONTARIA TINTO 2014</v>
          </cell>
          <cell r="F82" t="str">
            <v>Tinta Roriz (45%), Touriga Franca (40%) e Touriga Nacional(15%).</v>
          </cell>
          <cell r="G82" t="str">
            <v>Vindima manual sendo depois transportada em palotes (max 150Kg).</v>
          </cell>
          <cell r="H82" t="str">
            <v>De 19 Setembro a 06 de Outubro.</v>
          </cell>
          <cell r="I82" t="str">
            <v xml:space="preserve">6,0 ton/ha </v>
          </cell>
          <cell r="J82" t="str">
            <v xml:space="preserve">Maceração em cuba inox a temperatura controlada de 25-26ºC. </v>
          </cell>
          <cell r="K82" t="str">
            <v>25% deste vinho estagia do volume em cascos usados de carvalho Francês, durante 9 meses.</v>
          </cell>
          <cell r="L82" t="str">
            <v>Fevereiro de 2016 com rolha de cortiça natural</v>
          </cell>
          <cell r="M82" t="str">
            <v>25.000 grfs</v>
          </cell>
          <cell r="N82" t="str">
            <v>Pode ser incluido em dietas vegetarianas.</v>
          </cell>
          <cell r="O82" t="str">
            <v>Perfeito para acompanhar pratos de carne, podendo também ser harmonizado com alguns queijos.</v>
          </cell>
          <cell r="P82" t="str">
            <v>Por forma a respeitar a matéria prima, este vinho foi fermentado usando técnicas de gravidade e movimentações suaves no decorrer de todo o processo.  De cor violeta, revela aromas de fruta vermelha bem como de especiarias. Na boca surge equilibrado, com taninos firmes e excelente acidez. Final longo e complexo, mostrando apetência a uma boa evolução na garrafa mas que dará muito prazer se o beber enquanto jovem.                                                PAULO COUTINHO</v>
          </cell>
          <cell r="Q82" t="str">
            <v>DOC DOURO</v>
          </cell>
          <cell r="R82" t="str">
            <v>FRT14, V1</v>
          </cell>
          <cell r="S82">
            <v>42419</v>
          </cell>
          <cell r="T82">
            <v>16211</v>
          </cell>
          <cell r="U82">
            <v>0.13489999999999999</v>
          </cell>
          <cell r="V82">
            <v>0.13</v>
          </cell>
          <cell r="W82">
            <v>1.3</v>
          </cell>
          <cell r="X82">
            <v>4.9000000000000004</v>
          </cell>
          <cell r="Y82">
            <v>3.85</v>
          </cell>
          <cell r="Z82">
            <v>75.783999999999992</v>
          </cell>
        </row>
        <row r="83">
          <cell r="B83" t="str">
            <v>PORFRONTARIA TINTO Reserva 2007</v>
          </cell>
          <cell r="C83" t="str">
            <v>POR</v>
          </cell>
          <cell r="D83" t="str">
            <v>DOC DOURO</v>
          </cell>
          <cell r="E83" t="str">
            <v>FRONTARIA TINTO Reserva 2007</v>
          </cell>
          <cell r="F83" t="str">
            <v>Tinta Roriz (40%), Touriga Franca (40%) e Touriga Nacional(20%).</v>
          </cell>
          <cell r="K83" t="str">
            <v>25% deste vinho estagia do volume em cascos usados de carvalho Francês, durante 9 meses.</v>
          </cell>
          <cell r="P83" t="str">
            <v xml:space="preserve">Denso de cor e aromas com notas de fruto vermelho, mostra-se encorpado, com bons taninos e excelente acidez. Final de boca longo e envolvente.                                  PAULO COUTINHO </v>
          </cell>
          <cell r="Q83" t="str">
            <v>DOC DOURO</v>
          </cell>
          <cell r="U83" t="e">
            <v>#N/A</v>
          </cell>
          <cell r="V83" t="e">
            <v>#N/A</v>
          </cell>
          <cell r="W83" t="e">
            <v>#N/A</v>
          </cell>
          <cell r="X83" t="e">
            <v>#N/A</v>
          </cell>
          <cell r="Y83" t="e">
            <v>#N/A</v>
          </cell>
          <cell r="Z83" t="e">
            <v>#N/A</v>
          </cell>
        </row>
        <row r="85">
          <cell r="B85" t="str">
            <v>INGGrande Reserva TINTO 2007</v>
          </cell>
          <cell r="C85" t="str">
            <v>ING</v>
          </cell>
          <cell r="D85" t="str">
            <v>DOC DOURO</v>
          </cell>
          <cell r="E85" t="str">
            <v>Grande Reserva TINTO 2007</v>
          </cell>
          <cell r="F85" t="str">
            <v>Touriga Nacional (60%), Tinta Roriz (30%) and Touriga Franca (10%)</v>
          </cell>
          <cell r="G85" t="str">
            <v>Hand-picked and transported to winery in small baskets.</v>
          </cell>
          <cell r="H85" t="str">
            <v>From 15 till 25 September</v>
          </cell>
          <cell r="I85" t="str">
            <v xml:space="preserve">5,0 tons/ha </v>
          </cell>
          <cell r="J85" t="str">
            <v>In stainless steel with maceration at 24-26ºC.</v>
          </cell>
          <cell r="K85" t="str">
            <v>Fouteen months in new French oak.</v>
          </cell>
          <cell r="L85" t="str">
            <v>July 2010 with natural cork.</v>
          </cell>
          <cell r="M85" t="str">
            <v>25.614 bottles, 109 magnums and 25 Doblemagnums.</v>
          </cell>
          <cell r="N85" t="str">
            <v>May be included in vegetarian diet.</v>
          </cell>
          <cell r="O85" t="str">
            <v>It can be enjoyed with your favourite red meat or chesses and can cellaring for up to 10 years.</v>
          </cell>
          <cell r="P85" t="str">
            <v>Another great wine on a great year. Dark in colour, with very complex aromatical profile, with ripe red fruits, blackberrys and dark cherry. Very fresh with some mineral and some toasty in complement. Powerfull on the palate, a very good acidity and round tannins. The aftertaste is long and complex revealing us that cellaring this wine a few more years could be a good decision, but we can not loose the opportunity  to enjoy it right now with a good pairing.                                                      PAULO COUTINHO</v>
          </cell>
          <cell r="Q85" t="str">
            <v>DOC DOURO</v>
          </cell>
          <cell r="R85" t="str">
            <v>GR07 V2</v>
          </cell>
          <cell r="S85" t="str">
            <v>2011.Fev.22</v>
          </cell>
          <cell r="T85" t="str">
            <v>07298</v>
          </cell>
          <cell r="U85">
            <v>0.1411</v>
          </cell>
          <cell r="V85">
            <v>0</v>
          </cell>
          <cell r="W85">
            <v>2.5</v>
          </cell>
          <cell r="X85">
            <v>5.23</v>
          </cell>
          <cell r="Y85">
            <v>3.82</v>
          </cell>
          <cell r="Z85">
            <v>80.016000000000005</v>
          </cell>
        </row>
        <row r="86">
          <cell r="B86" t="str">
            <v>INGGrande Reserva TINTO 2009</v>
          </cell>
          <cell r="C86" t="str">
            <v>ING</v>
          </cell>
          <cell r="D86" t="str">
            <v>DOC DOURO</v>
          </cell>
          <cell r="E86" t="str">
            <v>Grande Reserva TINTO 2009</v>
          </cell>
          <cell r="F86" t="str">
            <v>Touriga Nacional (60%), Tinta Roriz (30%) and Touriga Franca (10%)</v>
          </cell>
          <cell r="G86" t="str">
            <v>Hand-picked and transported to winery in small baskets.</v>
          </cell>
          <cell r="H86" t="str">
            <v>From 14th to 25th September.</v>
          </cell>
          <cell r="I86" t="str">
            <v xml:space="preserve">5,3 tons/ha </v>
          </cell>
          <cell r="J86" t="str">
            <v>In stainless steel with maceration at 24-26ºC.</v>
          </cell>
          <cell r="K86" t="str">
            <v>Aged for 12 months in new French oak.</v>
          </cell>
          <cell r="L86" t="str">
            <v>July 2011 with natural cork.</v>
          </cell>
          <cell r="M86" t="str">
            <v>20.355 bottles.</v>
          </cell>
          <cell r="N86" t="str">
            <v>May be included in vegetarian diet.</v>
          </cell>
          <cell r="O86" t="str">
            <v>It can be enjoyed with your favourite red meat or chesses and can cellaring for up to 10 years.</v>
          </cell>
          <cell r="P86" t="str">
            <v>The 2009 vintage produced fruity and very fresh wines! After the elegant 2007, this one seems to be richer, but keeping a very appealing freshness! Dark in colour, with ripe red fruit fragrance like blackberries and dark cherry. Serious on the mouth showing ripe tannins in accordance with the volume, and a toasty character complementing the mouth feel. A long and complex aftertaste revealing that cellaring this wine a few more years will be a good decision, although we shouldn’t lose the opportunity to enjoy it also right now.              PAULO COUTINHO</v>
          </cell>
          <cell r="Q86" t="str">
            <v>DOC DOURO</v>
          </cell>
          <cell r="R86" t="str">
            <v>GR09 v2</v>
          </cell>
          <cell r="S86">
            <v>41820</v>
          </cell>
          <cell r="T86" t="str">
            <v>08457</v>
          </cell>
          <cell r="U86">
            <v>0.13900000000000001</v>
          </cell>
          <cell r="V86">
            <v>0.14000000000000001</v>
          </cell>
          <cell r="W86">
            <v>0</v>
          </cell>
          <cell r="X86">
            <v>5.47</v>
          </cell>
          <cell r="Y86">
            <v>3.76</v>
          </cell>
          <cell r="Z86">
            <v>78.56</v>
          </cell>
        </row>
        <row r="87">
          <cell r="B87" t="str">
            <v>PORGrande Reserva Tinto 2009</v>
          </cell>
          <cell r="C87" t="str">
            <v>POR</v>
          </cell>
          <cell r="D87" t="str">
            <v>DOC DOURO</v>
          </cell>
          <cell r="E87" t="str">
            <v>Grande Reserva Tinto 2009</v>
          </cell>
          <cell r="F87" t="str">
            <v>Touriga Nacional (60%), Tinta Roriz (30%) e Touriga Franca (10%).</v>
          </cell>
          <cell r="G87" t="str">
            <v>Vindima manual sendo depois transportada em palotes (max 150Kg).</v>
          </cell>
          <cell r="H87" t="str">
            <v>De 14 a 25 de Setembro.</v>
          </cell>
          <cell r="I87" t="str">
            <v xml:space="preserve">5,3 tons/ha </v>
          </cell>
          <cell r="J87" t="str">
            <v xml:space="preserve">Maceração em cuba inox a temperatura controlada de 24-26ºC. </v>
          </cell>
          <cell r="K87" t="str">
            <v>Estágio de 12 Meses em cascos novos de carvalho Françês.</v>
          </cell>
          <cell r="L87" t="str">
            <v>Julho 2011 com rolha de cortiça natural.</v>
          </cell>
          <cell r="M87" t="str">
            <v>20.355 garrafas</v>
          </cell>
          <cell r="N87" t="str">
            <v>Pode ser incluido em dietas vegetarianas.</v>
          </cell>
          <cell r="O87" t="str">
            <v>Para apreciar juntamente com a sua carne preferida ou queijos. Pode optar por envelhecer na sua cave até mais de 10 anos.</v>
          </cell>
          <cell r="P87" t="str">
            <v>A fruta e a acidez são duas caracteristicas da vindima de 2009. Depois do grande reserva 2007, no seu estilo elegante e uma acidez fantástica, surge esta colheita com uma menor acidez mas muito apelativa e que equilibra na perferição este estilo mais austero desta colheita que se mostra mais encorpada e madura. Apresenta-se pois com cor bem carregada, um frutado bem maduro como a amora e cereja. Já em boca mostra uns taninos possantes mas redondos. Termina longo e complexo com um tostado bem integrado. Dependendo da decisão em termos de harmonização, poderá apreciá-lo desde já ou então decidir pelo sua evolução em garrafa que se antevê frutuosa.                                 PAULO COUTINHO</v>
          </cell>
          <cell r="Q87" t="str">
            <v>DOC DOURO</v>
          </cell>
          <cell r="R87" t="str">
            <v>GR09 v2</v>
          </cell>
          <cell r="S87">
            <v>42087</v>
          </cell>
          <cell r="T87" t="str">
            <v>08457</v>
          </cell>
          <cell r="U87">
            <v>0.13900000000000001</v>
          </cell>
          <cell r="V87">
            <v>0.14000000000000001</v>
          </cell>
          <cell r="W87">
            <v>0</v>
          </cell>
          <cell r="X87">
            <v>5.47</v>
          </cell>
          <cell r="Y87">
            <v>3.76</v>
          </cell>
          <cell r="Z87">
            <v>78.56</v>
          </cell>
        </row>
        <row r="88">
          <cell r="B88" t="str">
            <v>INGGRANDE RESERVA TINTO 2011</v>
          </cell>
          <cell r="C88" t="str">
            <v>ING</v>
          </cell>
          <cell r="D88" t="str">
            <v>DOC Douro</v>
          </cell>
          <cell r="E88" t="str">
            <v>GRANDE RESERVA TINTO 2011</v>
          </cell>
          <cell r="F88" t="str">
            <v>Touriga Nacional (60%), Tinta Roriz (30%) and Touriga Franca (10%).</v>
          </cell>
          <cell r="G88" t="str">
            <v>Hand-picked and transported to winery in small baskets.</v>
          </cell>
          <cell r="H88" t="str">
            <v>From 21th to 24th September.</v>
          </cell>
          <cell r="I88" t="str">
            <v xml:space="preserve">5,0 tons/ha </v>
          </cell>
          <cell r="J88" t="str">
            <v>In stainless steel with maceration at 24-26ºC.</v>
          </cell>
          <cell r="K88" t="str">
            <v>Aged for 14 months in new French oak.</v>
          </cell>
          <cell r="L88" t="str">
            <v>April 2014 with natural cork.</v>
          </cell>
          <cell r="M88" t="str">
            <v>13.998 bottles, 216 Magnums and 17 Doblemagnums</v>
          </cell>
          <cell r="N88" t="str">
            <v>May be included in vegetarian diet.</v>
          </cell>
          <cell r="O88" t="str">
            <v>It can be enjoyed with your favourite red meat or chesses and can cellaring for up to 10 years.</v>
          </cell>
          <cell r="P88" t="str">
            <v>A Big wine from a great year. 2011 have produced fruity but very serious wines! Dark in colour, with very complex aromatical profile, ripe red fruits, blackberries and dark cherry. Fresh on palate, with serius but round tanins, and a toasty in complement with the fruit. The aftertaste is long and complex revealing us that cellaring this wine a few more years could be a good decision, but we can not loose the opportunity  to enjoy it right now with a good pairing.                                                    PAULO COUTINHO</v>
          </cell>
          <cell r="Q88" t="str">
            <v>DOC Douro</v>
          </cell>
          <cell r="R88" t="str">
            <v>GR11 V1</v>
          </cell>
          <cell r="S88">
            <v>42087</v>
          </cell>
          <cell r="T88">
            <v>13047</v>
          </cell>
          <cell r="U88">
            <v>0.1467</v>
          </cell>
          <cell r="V88">
            <v>0.14499999999999999</v>
          </cell>
          <cell r="W88">
            <v>1.3</v>
          </cell>
          <cell r="X88">
            <v>4.7</v>
          </cell>
          <cell r="Y88">
            <v>3.78</v>
          </cell>
          <cell r="Z88">
            <v>82.671999999999997</v>
          </cell>
        </row>
        <row r="89">
          <cell r="B89" t="str">
            <v>PORGRANDE RESERVA TINTO 2011</v>
          </cell>
          <cell r="C89" t="str">
            <v>POR</v>
          </cell>
          <cell r="D89" t="str">
            <v>DOC Douro</v>
          </cell>
          <cell r="E89" t="str">
            <v>GRANDE RESERVA TINTO 2011</v>
          </cell>
          <cell r="F89" t="str">
            <v>Touriga Nacional (60%), Tinta Roriz (30%) e Touriga Franca (10%).</v>
          </cell>
          <cell r="G89" t="str">
            <v>Vindima manual sendo depois transportada em palotes (max 150Kg).</v>
          </cell>
          <cell r="H89" t="str">
            <v>Colheita realizada de 21 a 24 de Setembro.</v>
          </cell>
          <cell r="I89" t="str">
            <v xml:space="preserve">5,0 tons/ha </v>
          </cell>
          <cell r="J89" t="str">
            <v xml:space="preserve">Maceração em cuba inox a temperatura controlada de 24-26ºC. </v>
          </cell>
          <cell r="K89" t="str">
            <v>Estágio de 14 Meses em cascos novos de carvalho Françês.</v>
          </cell>
          <cell r="L89" t="str">
            <v>Abril 2014 com rolhas cortiça natural.</v>
          </cell>
          <cell r="M89" t="str">
            <v>13.998 garrafas, 216 Magnums e 17 Duplamagnums</v>
          </cell>
          <cell r="N89" t="str">
            <v>Pode ser incluido em dietas vegetarianas.</v>
          </cell>
          <cell r="O89" t="str">
            <v>Para apreciar juntamente com a sua carne preferida ou queijos. Pode optar por envelhecer na sua cave até mais de 10 anos.</v>
          </cell>
          <cell r="P89" t="str">
            <v>Um grande vinho de uma grande colheita como foi a colheita de 2011, que além de uma fruta pura e madura, foi capaz de produzir vinhos bastante sérios. Este Grande Reserva apresenta-se com uma cor carregada, um aroma bem complexo onde impera a fruta madura como amora e cereja preta. No palato mostra-se fresco, com taninos possantes mas maduros, bem harmonizados com a tosta fornecida pelo estágio em madeira. Termina longo e complexo, sendo mesmo sedutor para um consumo enquanto jovem, mas estamos certos que esta será um colheita que tem muitos e belos anos pela frente!                                                 PAULO COUTINHO</v>
          </cell>
          <cell r="Q89" t="str">
            <v>DOC Douro</v>
          </cell>
          <cell r="R89" t="str">
            <v>GR11 V1</v>
          </cell>
          <cell r="S89">
            <v>42087</v>
          </cell>
          <cell r="T89">
            <v>13047</v>
          </cell>
          <cell r="U89">
            <v>0.1467</v>
          </cell>
          <cell r="V89">
            <v>0.14499999999999999</v>
          </cell>
          <cell r="W89">
            <v>1.3</v>
          </cell>
          <cell r="X89">
            <v>4.7</v>
          </cell>
          <cell r="Y89">
            <v>3.78</v>
          </cell>
          <cell r="Z89">
            <v>82.671999999999997</v>
          </cell>
        </row>
        <row r="90">
          <cell r="B90" t="str">
            <v>PORGRANDE RESERVA TINTO 2014</v>
          </cell>
          <cell r="C90" t="str">
            <v>POR</v>
          </cell>
          <cell r="D90" t="str">
            <v>DOC Douro</v>
          </cell>
          <cell r="E90" t="str">
            <v>GRANDE RESERVA TINTO 2014</v>
          </cell>
          <cell r="F90" t="str">
            <v>Touriga Nacional (60%), Tinta Roriz (30%) e Touriga Franca (10%).</v>
          </cell>
          <cell r="G90" t="str">
            <v>Vindima manual sendo depois transportada em palotes.</v>
          </cell>
          <cell r="H90" t="str">
            <v>De 18 a 22 Setembro.</v>
          </cell>
          <cell r="I90" t="str">
            <v>4,5ton/ha</v>
          </cell>
          <cell r="J90" t="str">
            <v xml:space="preserve">Maceração em cuba inox a temperatura controlada de 24-26ºC. </v>
          </cell>
          <cell r="K90" t="str">
            <v>Estágio de 14 Meses em cascos novos de carvalho Françês.</v>
          </cell>
          <cell r="L90" t="str">
            <v>Outubro de 2016 com rolha cortiça natural.</v>
          </cell>
          <cell r="M90" t="str">
            <v>10.750 garrafas, 120 Magnums e 20 Duplamagnums.</v>
          </cell>
          <cell r="N90" t="str">
            <v>Pode ser incluido em dietas vegetarianas.</v>
          </cell>
          <cell r="O90" t="str">
            <v>Para apreciar juntamente com a sua carne preferida ou queijos. Pode optar por envelhecer na sua cave até mais de 10 anos.</v>
          </cell>
          <cell r="P90" t="str">
            <v>Um belo vinho de aromas de fruto maduro como a amora e cereja preta, bem como uma frescura dada pelos aromas silvestres.
No palato mostra boa cidez, com taninos bem presentes mas maduros, polidos e bem harmonizados com a tosta fornecida pelo estágio em madeira. Termina longo e com um ligeiro e sedutor amargo.
Um tinto que pode apreciar jovem com a sua carne ou queijo favorito, mas que com alguns anos em garrafa evoluirá para nivel ímpar de perfeição.
PAULO COUTINHO</v>
          </cell>
          <cell r="Q90" t="str">
            <v>DOC Douro</v>
          </cell>
          <cell r="R90" t="str">
            <v>GR14 V2</v>
          </cell>
          <cell r="S90">
            <v>42860</v>
          </cell>
          <cell r="T90">
            <v>17494</v>
          </cell>
          <cell r="U90">
            <v>0.152</v>
          </cell>
          <cell r="V90">
            <v>0.15</v>
          </cell>
          <cell r="W90">
            <v>0.8</v>
          </cell>
          <cell r="X90">
            <v>4.8</v>
          </cell>
          <cell r="Y90">
            <v>3.8</v>
          </cell>
          <cell r="Z90">
            <v>85.44</v>
          </cell>
        </row>
        <row r="91">
          <cell r="B91" t="str">
            <v>PORLate Harvest 2007</v>
          </cell>
          <cell r="C91" t="str">
            <v>POR</v>
          </cell>
          <cell r="D91" t="str">
            <v>DOC DOURO</v>
          </cell>
          <cell r="E91" t="str">
            <v>Late Harvest 2007</v>
          </cell>
          <cell r="F91" t="str">
            <v>Rabigato (50%), Moscatel (45%) e Viosinho (5%)</v>
          </cell>
          <cell r="G91" t="str">
            <v>Vindima manual sendo depois transportada em caixas.</v>
          </cell>
          <cell r="H91" t="str">
            <v>27Out para Viosinho e 26 de Nov para Rabigato e Moscatel</v>
          </cell>
          <cell r="I91" t="str">
            <v xml:space="preserve">2,75 tons/ha </v>
          </cell>
          <cell r="J91" t="str">
            <v>Em cuba de aço inoxidável, a uma temperatura controlada de 12-14ºC.</v>
          </cell>
          <cell r="K91" t="str">
            <v>O mosto depois de obtido, fermentou e estagiou em barricas usadas de carvalho francês.</v>
          </cell>
          <cell r="L91" t="str">
            <v>Julho 2009 com rolha de cortiça natural.</v>
          </cell>
          <cell r="M91" t="str">
            <v>3.359  grfs de 375ml</v>
          </cell>
          <cell r="N91" t="str">
            <v>Pode ser incluido em dietas vegetarianas.</v>
          </cell>
          <cell r="O91" t="str">
            <v>Perfeito para satisfazer o seu mais ambicioso capricho!                                                  De facto a polivalência deste vinho é enorme, dado o seu excelente equilibrio, pode usar em entradas com foie gras, ou qualquer outra entrada com agridoces.                                                           Como vinho de sobremesa, acompanha os pratos mais conventuais aos doces mais moderados usando fruta fresca laminada. Tudo isto sem temer o sentimento de culpa por desejar novo trago!</v>
          </cell>
          <cell r="P91" t="str">
            <v xml:space="preserve">Este é a primeira versão do Colheita Tardia da Quinta do Portal.                                                             Trata-se de um vinho cujo projecto de desenvolvimento foi muito dificil mas altamente gratificante. Dificil devido a pressão existente pelos bons exemplos já existentes no mercado e pressão pela urgência em satisfazer quem esperava ansiosamente pelo produto final.  Altamente gratificante porque se atingiu o objectivo sem perder a identidade de um produto que ostenta o sêlo Quinta do Portal. Trata-se de mais um vinho de lote de diversas castas ao contrário de outros pares em que apenas usam uma única casta. Usamos a casta moscatel que concentrou na videira por desidratação. O Rabigato foi a única que já apresentava alguma botritis e o Viosinho que vem harmonizar com a sua acidez foi desidratada em palha. Apresenta uma cor citrica fruto do cuidado com que sempre foi tratada a uva e mosto, apresenta aromas exóticos e frutados de nectarina e alperce. Muito elegante em boca, mas com a complexidade suficiente para nos deixar baralhados.                                                    No final um excelente resultado fruto também de alguma casmurrice! Aposta ganha.                                          PAULO COUTINHO         </v>
          </cell>
          <cell r="Q91" t="str">
            <v>DOC DOURO</v>
          </cell>
          <cell r="R91" t="str">
            <v>LH 2007, V1</v>
          </cell>
          <cell r="S91" t="str">
            <v>2009.ABR.23</v>
          </cell>
          <cell r="T91" t="str">
            <v>06460</v>
          </cell>
          <cell r="U91">
            <v>0.1186</v>
          </cell>
          <cell r="V91">
            <v>0.115</v>
          </cell>
          <cell r="W91">
            <v>172</v>
          </cell>
          <cell r="X91">
            <v>6.87</v>
          </cell>
          <cell r="Y91">
            <v>3.2</v>
          </cell>
          <cell r="Z91">
            <v>135.21600000000001</v>
          </cell>
        </row>
        <row r="92">
          <cell r="B92" t="str">
            <v>PORLate Harvest 2008</v>
          </cell>
          <cell r="C92" t="str">
            <v>POR</v>
          </cell>
          <cell r="D92" t="str">
            <v>DOC DOURO</v>
          </cell>
          <cell r="E92" t="str">
            <v>Late Harvest 2008</v>
          </cell>
          <cell r="F92" t="str">
            <v>Rabigato (37%), Moscatel (37%) e Viosinho (26%).</v>
          </cell>
          <cell r="G92" t="str">
            <v>Vindima manual sendo depois transportada em caixas.</v>
          </cell>
          <cell r="H92" t="str">
            <v>24Out para Viosinho e 18 de Nov para Rabigato e Moscatel</v>
          </cell>
          <cell r="I92" t="str">
            <v xml:space="preserve">2,9 tons/ha </v>
          </cell>
          <cell r="J92" t="str">
            <v>Em cuba de aço inoxidável, a uma temperatura controlada de 12-14ºC.</v>
          </cell>
          <cell r="K92" t="str">
            <v>O mosto depois de obtido, fermentou e estagiou em barricas usadas de carvalho francês.</v>
          </cell>
          <cell r="L92" t="str">
            <v>Julho 2010 com rolha de cortiça natural.</v>
          </cell>
          <cell r="M92" t="str">
            <v>3.600  grfs de 375ml</v>
          </cell>
          <cell r="N92" t="str">
            <v>Pode ser incluido em dietas vegetarianas.</v>
          </cell>
          <cell r="O92" t="str">
            <v>Perfeito para satisfazer o seu mais ambicioso capricho!                                                  De facto a polivalência deste vinho é enorme, dado o seu excelente equilibrio, pode usar em entradas com foie gras, ou qualquer outra entrada com agridoces.                                                           Como vinho de sobremesa, acompanha os pratos mais conventuais aos doces mais moderados usando fruta fresca laminada. Tudo isto sem temer o sentimento de culpa por desejar novo trago!</v>
          </cell>
          <cell r="P92" t="str">
            <v xml:space="preserve">Trata-se de mais um vinho de lote de diversas castas ao contrário de Colheitas Tardias em que apenas usam uma única casta. Usamos a casta moscatel que concentrou na videira por desidratação. O Rabigato já apresentava alguma botritis e o Viosinho que vem harmonizar com a sua acidez foi desidratada em palha. Apresenta uma cor citrica fruto do cuidado com que sempre foi tratada a uva e mosto, apresenta aromas exóticos e frutados de nectarina e alperce. Muito elegante em boca, mas com a complexidade suficiente para nos deixar baralhados.                                                                                         PAULO COUTINHO         </v>
          </cell>
          <cell r="Q92" t="str">
            <v>DOC DOURO</v>
          </cell>
          <cell r="R92" t="str">
            <v>LH 2008, V1</v>
          </cell>
          <cell r="S92" t="str">
            <v>2010.JUL.29</v>
          </cell>
          <cell r="T92" t="str">
            <v>07756</v>
          </cell>
          <cell r="U92">
            <v>0.1343</v>
          </cell>
          <cell r="V92">
            <v>0</v>
          </cell>
          <cell r="W92">
            <v>144.5</v>
          </cell>
          <cell r="X92">
            <v>5.85</v>
          </cell>
          <cell r="Y92">
            <v>3.38</v>
          </cell>
          <cell r="Z92">
            <v>133.00799999999998</v>
          </cell>
        </row>
        <row r="93">
          <cell r="B93" t="str">
            <v>PORLate Harvest 2009</v>
          </cell>
          <cell r="C93" t="str">
            <v>POR</v>
          </cell>
          <cell r="D93" t="str">
            <v>DOC DOURO</v>
          </cell>
          <cell r="E93" t="str">
            <v>Late Harvest 2009</v>
          </cell>
          <cell r="F93" t="str">
            <v>Rabigato (40%), Moscatel (40%) e Viosinho (20%).</v>
          </cell>
          <cell r="G93" t="str">
            <v>Vindima manual sendo depois transportada em caixas.</v>
          </cell>
          <cell r="H93" t="str">
            <v>15Out para Moscatel e 19 de Nov para Viosinho e Rabigato.</v>
          </cell>
          <cell r="I93" t="str">
            <v xml:space="preserve">2,5 tons/ha </v>
          </cell>
          <cell r="J93" t="str">
            <v>Em cuba de aço inoxidável, a uma temperatura controlada de 12-14ºC.</v>
          </cell>
          <cell r="K93" t="str">
            <v>O mosto depois de obtido, fermentou e estagiou em barricas usadas de carvalho francês.</v>
          </cell>
          <cell r="L93" t="str">
            <v>Outubro 2011 com rolha de cortiça natural.</v>
          </cell>
          <cell r="M93" t="str">
            <v>816  grfs de 375ml</v>
          </cell>
          <cell r="N93" t="str">
            <v>Pode ser incluido em dietas vegetarianas.</v>
          </cell>
          <cell r="O93" t="str">
            <v>Perfeito para satisfazer o seu mais ambicioso capricho!                                                  De facto a polivalência deste vinho é enorme, dado o seu excelente equilibrio, pode usar em entradas com foie gras, ou qualquer outra entrada com agridoces.                                                           Como vinho de sobremesa, acompanha os pratos mais conventuais aos doces mais moderados usando fruta fresca laminada. Tudo isto sem temer o sentimento de culpa por desejar novo trago!</v>
          </cell>
          <cell r="P93" t="str">
            <v xml:space="preserve">Trata-se de mais um Colheita Tardia feito apartir de diversas castas por forma a obter algo de mais completo! Usamos a casta moscatel que concentrou na videira por desidratação e que personaliza aromaticamente este vinho, o Rabigato já com alguma botritis fornece complexidade e o Viosinho que vem harmonizar com a sua acidez foi desidratada em palha. Apresenta uma cor citrica fruto do cuidado com que sempre foi tratada a uva e mosto, apresenta aromas exóticos e frutados de nectarina e alperce, bem como flor de laranjeira. Muito elegante em boca, mas com a complexidade suficiente para nos deixar baralhados. Um final de boca muito sedutor e longo.                                                                                        PAULO COUTINHO         </v>
          </cell>
          <cell r="Q93" t="str">
            <v>DOC DOURO</v>
          </cell>
          <cell r="R93" t="str">
            <v>LH 09, v1</v>
          </cell>
          <cell r="S93">
            <v>41037</v>
          </cell>
          <cell r="T93" t="str">
            <v>09321</v>
          </cell>
          <cell r="U93">
            <v>0.1211</v>
          </cell>
          <cell r="V93">
            <v>0.12</v>
          </cell>
          <cell r="W93">
            <v>125</v>
          </cell>
          <cell r="X93">
            <v>6.81</v>
          </cell>
          <cell r="Y93">
            <v>3.2</v>
          </cell>
          <cell r="Z93">
            <v>117.816</v>
          </cell>
        </row>
        <row r="94">
          <cell r="B94" t="str">
            <v>PORLate Harvest 2010</v>
          </cell>
          <cell r="C94" t="str">
            <v>POR</v>
          </cell>
          <cell r="D94" t="str">
            <v>DOC DOURO</v>
          </cell>
          <cell r="E94" t="str">
            <v>Late Harvest 2010</v>
          </cell>
          <cell r="F94" t="str">
            <v>Rabigato (41%), Moscatel (30%) e Viosinho (29%).</v>
          </cell>
          <cell r="G94" t="str">
            <v>Vindima manual sendo depois transportada em caixas.</v>
          </cell>
          <cell r="U94" t="e">
            <v>#N/A</v>
          </cell>
          <cell r="V94" t="e">
            <v>#N/A</v>
          </cell>
          <cell r="W94" t="e">
            <v>#N/A</v>
          </cell>
          <cell r="X94" t="e">
            <v>#N/A</v>
          </cell>
          <cell r="Y94" t="e">
            <v>#N/A</v>
          </cell>
          <cell r="Z94" t="e">
            <v>#N/A</v>
          </cell>
        </row>
        <row r="95">
          <cell r="B95" t="str">
            <v>INGLate Harvest 2011</v>
          </cell>
          <cell r="C95" t="str">
            <v>ING</v>
          </cell>
          <cell r="D95" t="str">
            <v>DOC DOURO Doce</v>
          </cell>
          <cell r="E95" t="str">
            <v>Late Harvest 2011</v>
          </cell>
          <cell r="P95" t="str">
            <v xml:space="preserve">We made again our Late Harvest using a blend of different grape varieties, obtaining a more complete wine. We have Moscatel that dehydrated in the vines and that marks the aromatics of the wine, Malvasia Fina with some botrytis giving complexity and volume and Viosinho that gives its fine acidity and dehydrated on straw. The wine has a fine clear colour with exotic and fruit aromas such as nectarine, apricot and orange blossom. It's very elegant reveling excellent acidity and really complex. The final is seductive and long.
It's a versatile wine that will pair in perfection with foie gras and any sweet and sour appetizers. As a dessert wine it will be great with egg-based desserts but also dishes with thinly sliced fresh fruit.
</v>
          </cell>
          <cell r="Q95" t="str">
            <v>DOC DOURO Doce</v>
          </cell>
          <cell r="R95" t="str">
            <v>LH11, v1</v>
          </cell>
          <cell r="S95">
            <v>42167</v>
          </cell>
          <cell r="T95">
            <v>14731</v>
          </cell>
          <cell r="U95">
            <v>0.1227</v>
          </cell>
          <cell r="V95">
            <v>0.12</v>
          </cell>
          <cell r="W95">
            <v>154</v>
          </cell>
          <cell r="X95">
            <v>3.88</v>
          </cell>
          <cell r="Y95">
            <v>3.4</v>
          </cell>
          <cell r="Z95">
            <v>130.31200000000001</v>
          </cell>
        </row>
        <row r="96">
          <cell r="B96" t="str">
            <v>PORLate Harvest 2011</v>
          </cell>
          <cell r="C96" t="str">
            <v>POR</v>
          </cell>
          <cell r="D96" t="str">
            <v>DOC DOURO Doce</v>
          </cell>
          <cell r="E96" t="str">
            <v>Late Harvest 2011</v>
          </cell>
          <cell r="F96" t="str">
            <v>Moscatel (45%), Viosinho (40%) e Malvasia Fina (15%).</v>
          </cell>
          <cell r="G96" t="str">
            <v>Vindima manual sendo depois transportada em caixas.</v>
          </cell>
          <cell r="H96" t="str">
            <v>8/Nov para Moscatel e Viosinho e 28/Nov para Malvasia Fina.</v>
          </cell>
          <cell r="I96" t="str">
            <v xml:space="preserve">3 tons/ha </v>
          </cell>
          <cell r="J96" t="str">
            <v>Utilizadas leveduras encapsuladas, em cuba de aço inoxidável, a uma temperatura controlada de 12-14ºC.</v>
          </cell>
          <cell r="K96" t="str">
            <v>O mosto depois de obtido, fermentou e estagiou em barricas usadas de carvalho francês.</v>
          </cell>
          <cell r="L96" t="str">
            <v>Novembro 2014 com rolha de cortiça natural.</v>
          </cell>
          <cell r="M96" t="str">
            <v>1.622 grfs de 375ml.</v>
          </cell>
          <cell r="N96" t="str">
            <v>Pode ser incluido em dietas vegetarianas.</v>
          </cell>
          <cell r="O96" t="str">
            <v>Perfeito para satisfazer o seu mais ambicioso capricho!                                                  De facto a polivalência deste vinho é enorme, dado o seu excelente equilibrio, pode usar em entradas com foie gras, ou qualquer outra entrada com agridoces.                                                           Como vinho de sobremesa, acompanha os pratos mais conventuais aos doces mais moderados usando fruta fresca laminada. Tudo isto sem temer o sentimento de culpa por desejar novo trago!</v>
          </cell>
          <cell r="P96" t="str">
            <v xml:space="preserve">Trata-se de mais um Colheita Tardia feito apartir de diversas castas por forma a obter algo de mais completo! Usamos a casta moscatel que concentrou na videira por desidratação e que personaliza aromaticamente este vinho, a Malvasia com alguma botritis fornece complexidade e volume. Já a Viosinho que vem harmonizar com a sua acidez foi desidratada em palha. Apresenta uma cor citrica fruto do cuidado com que sempre foi tratada a uva e mosto, apresenta aromas exóticos e frutados de nectarina e alperce, bem como flor de laranjeira. Muito elegante em boca e excelente acidez, com a complexidade suficiente para nos deixar baralhados. Um final de boca muito sedutor.                                                                                       PAULO COUTINHO         </v>
          </cell>
          <cell r="Q96" t="str">
            <v>DOC DOURO Doce</v>
          </cell>
          <cell r="R96" t="str">
            <v>LH11, v1</v>
          </cell>
          <cell r="S96">
            <v>42167</v>
          </cell>
          <cell r="T96">
            <v>14731</v>
          </cell>
          <cell r="U96">
            <v>0.1227</v>
          </cell>
          <cell r="V96">
            <v>0.12</v>
          </cell>
          <cell r="W96">
            <v>154</v>
          </cell>
          <cell r="X96">
            <v>3.88</v>
          </cell>
          <cell r="Y96">
            <v>3.4</v>
          </cell>
          <cell r="Z96">
            <v>130.31200000000001</v>
          </cell>
        </row>
        <row r="97">
          <cell r="B97" t="str">
            <v>PORLate Harvest 2013</v>
          </cell>
          <cell r="C97" t="str">
            <v>POR</v>
          </cell>
          <cell r="D97" t="str">
            <v>DOC DOURO Doce</v>
          </cell>
          <cell r="E97" t="str">
            <v>Late Harvest 2013</v>
          </cell>
          <cell r="F97" t="str">
            <v>Moscatel Galego Branco (45%), Viosinho (40%) e Malvasia Fina (15%).</v>
          </cell>
          <cell r="G97" t="str">
            <v>Vindima manual sendo depois transportada em caixas.</v>
          </cell>
          <cell r="H97" t="str">
            <v>Vindima ao longo da segunda semana de Nov 2013.</v>
          </cell>
          <cell r="I97" t="str">
            <v xml:space="preserve">2,5 tons/ha </v>
          </cell>
          <cell r="J97" t="str">
            <v>Utilizadas leveduras encapsuladas, em cuba de aço inoxidável, a uma temperatura controlada de 12-14ºC.</v>
          </cell>
          <cell r="K97" t="str">
            <v>O mosto depois de obtido, fermentou e estagiou em barricas usadas de carvalho francês.</v>
          </cell>
          <cell r="L97" t="str">
            <v>Julho 2016 com rolha de cortiça natural.</v>
          </cell>
          <cell r="M97" t="str">
            <v>1.203 grfs de 375ml.</v>
          </cell>
          <cell r="N97" t="str">
            <v>Pode ser incluido em dietas vegetarianas.</v>
          </cell>
          <cell r="O97" t="str">
            <v>Perfeito para satisfazer o seu mais ambicioso capricho!
De facto a polivalência deste vinho é enorme, dado o seu excelente equilibrio, pode usar em entradas com foie gras, ou qualquer outra entrada com agridoces.                                                           Como vinho de sobremesa, acompanha os pratos mais conventuais, aos doces mais moderados usando fruta fresca laminada.
Tudo isto sem temer o sentimento de culpa por desejar novo trago!</v>
          </cell>
          <cell r="P97" t="str">
            <v xml:space="preserve">Trata-se de mais um Colheita Tardia feito apartir de diversas castas por forma a obter algo de mais completo! Usamos a casta moscatel  que personaliza aromaticamente este vinho e a  Viosinho que vem harmonizar com a sua acidez. Estas concentradas na videira por desidratação. Ainda usamos a Malvasia que com alguma botritis fornece complexidade e volume. Apresenta uma cor citrica fruto do cuidado com que sempre foi tratada a uva e mosto, apresenta aromas exóticos e frutados de nectarina e alperce, bem como flor de laranjeira. Muito elegante em boca e excelente acidez, com a complexidade suficiente para nos deixar baralhados. Um final de boca muito sedutor.
PAULO COUTINHO         </v>
          </cell>
          <cell r="Q97" t="str">
            <v>DOC DOURO Doce</v>
          </cell>
          <cell r="R97" t="str">
            <v>LH13, v1</v>
          </cell>
          <cell r="S97">
            <v>42760</v>
          </cell>
          <cell r="T97">
            <v>14731</v>
          </cell>
          <cell r="U97">
            <v>0.1227</v>
          </cell>
          <cell r="V97">
            <v>0.12</v>
          </cell>
          <cell r="W97">
            <v>154</v>
          </cell>
          <cell r="X97">
            <v>3.88</v>
          </cell>
          <cell r="Y97">
            <v>3.4</v>
          </cell>
          <cell r="Z97">
            <v>130.31200000000001</v>
          </cell>
        </row>
        <row r="98">
          <cell r="B98" t="str">
            <v>INGMALVIS TINTO 2008</v>
          </cell>
          <cell r="C98" t="str">
            <v>ING</v>
          </cell>
          <cell r="D98" t="str">
            <v>DOC DOURO</v>
          </cell>
          <cell r="E98" t="str">
            <v>MALVIS TINTO 2008</v>
          </cell>
          <cell r="F98" t="str">
            <v>Touriga Franca (40%), Tinta Roriz (30%) and Tinta Barroca (30%)</v>
          </cell>
          <cell r="G98" t="str">
            <v>Hand-picked and transported to winery in small baskets.</v>
          </cell>
          <cell r="H98" t="str">
            <v>From 10th till 25th September.</v>
          </cell>
          <cell r="I98" t="str">
            <v xml:space="preserve">6,0 ton/ha </v>
          </cell>
          <cell r="J98" t="str">
            <v>In stainless steel with maceration at 25-26ºC.</v>
          </cell>
          <cell r="K98" t="str">
            <v xml:space="preserve">Partially aged (25%) for 4 months in used French oak barrels. </v>
          </cell>
          <cell r="L98" t="str">
            <v>May 2011 with natural cork.</v>
          </cell>
          <cell r="M98" t="str">
            <v>40.000 bottles.</v>
          </cell>
          <cell r="N98" t="str">
            <v>May be included in vegetarian diet.</v>
          </cell>
          <cell r="O98" t="str">
            <v>It can be enjoyed with your favourite meat or chesses.</v>
          </cell>
          <cell r="P98" t="str">
            <v>Made with a very carefully winemaking, using gravity and precise techniques, this wine has a dark dense colour, with aromas of cinnamon and jam. It is full bodied with ripe tannins, and a long and complex finish, with fruit and oak in perfect harmony. A modern and pleasant Douro red.
PAULO COUTINHO</v>
          </cell>
          <cell r="Q98" t="str">
            <v>DOC DOURO</v>
          </cell>
          <cell r="R98" t="str">
            <v>MLV v3</v>
          </cell>
          <cell r="S98">
            <v>40857</v>
          </cell>
          <cell r="U98" t="e">
            <v>#N/A</v>
          </cell>
          <cell r="V98" t="e">
            <v>#N/A</v>
          </cell>
          <cell r="W98" t="e">
            <v>#N/A</v>
          </cell>
          <cell r="X98" t="e">
            <v>#N/A</v>
          </cell>
          <cell r="Y98" t="e">
            <v>#N/A</v>
          </cell>
          <cell r="Z98" t="e">
            <v>#N/A</v>
          </cell>
        </row>
        <row r="99">
          <cell r="B99" t="str">
            <v>PORMalvis Tinto 2008</v>
          </cell>
          <cell r="C99" t="str">
            <v>POR</v>
          </cell>
          <cell r="D99" t="str">
            <v>DOC DOURO</v>
          </cell>
          <cell r="E99" t="str">
            <v>Malvis Tinto 2008</v>
          </cell>
          <cell r="F99" t="str">
            <v>Touriga Franca, Tinta Roriz and Tinta Barroca.</v>
          </cell>
          <cell r="G99" t="str">
            <v>Vindima manual sendo depois transportada em palotes (max 150Kg).</v>
          </cell>
          <cell r="K99" t="str">
            <v>3 Meses em cascos de carvalho Françês.</v>
          </cell>
          <cell r="N99" t="str">
            <v>Pode ser incluido em dietas vegetarianas.</v>
          </cell>
          <cell r="O99" t="str">
            <v>Perfeito para acompanhar pratos de carne, ou pode acompanhar um queijo.</v>
          </cell>
          <cell r="P99" t="str">
            <v>It has a dark dense colour, with aromas of cinnamon and jam. It is full bodied with ripe tannins, and a long and complex finish, with fruit and oak in perfect harmony.</v>
          </cell>
          <cell r="U99" t="e">
            <v>#N/A</v>
          </cell>
          <cell r="V99" t="e">
            <v>#N/A</v>
          </cell>
          <cell r="W99" t="e">
            <v>#N/A</v>
          </cell>
          <cell r="X99" t="e">
            <v>#N/A</v>
          </cell>
          <cell r="Y99" t="e">
            <v>#N/A</v>
          </cell>
          <cell r="Z99" t="e">
            <v>#N/A</v>
          </cell>
        </row>
        <row r="100">
          <cell r="B100" t="str">
            <v>INGMALVIS TINTO 2010</v>
          </cell>
          <cell r="C100" t="str">
            <v>ING</v>
          </cell>
          <cell r="D100" t="str">
            <v>DOC DOURO</v>
          </cell>
          <cell r="E100" t="str">
            <v>MALVIS TINTO 2010</v>
          </cell>
          <cell r="F100" t="str">
            <v>Touriga Franca (40%), Tinta Roriz (30%) and Tinta Barroca (30%)</v>
          </cell>
          <cell r="G100" t="str">
            <v>Hand-picked and transported to winery in small baskets.</v>
          </cell>
          <cell r="H100" t="str">
            <v>From 14th September till 8 October.</v>
          </cell>
          <cell r="I100" t="str">
            <v xml:space="preserve">6,0 ton/ha </v>
          </cell>
          <cell r="J100" t="str">
            <v>In stainless steel with maceration at 25-26ºC.</v>
          </cell>
          <cell r="K100" t="str">
            <v xml:space="preserve">Partially aged (25%) for 4 months in used French oak barrels. </v>
          </cell>
          <cell r="L100" t="str">
            <v>June 2011 with natural cork.</v>
          </cell>
          <cell r="M100" t="str">
            <v>40.000 bottles.</v>
          </cell>
          <cell r="N100" t="str">
            <v>May be included in vegetarian diet.</v>
          </cell>
          <cell r="O100" t="str">
            <v>It can be enjoyed with your favourite meat or chesses.</v>
          </cell>
          <cell r="P100" t="str">
            <v>Made with a very carefully winemaking, using gravity and precise techniques, this wine has a dark ruby colour, with fresh aromas of red fruits and raspberries. Well-balanced on the palate, full bodied, ripe tannins and a long and complex finish. A modern and pleasant Douro red.
PAULO COUTINHO</v>
          </cell>
          <cell r="Q100" t="str">
            <v>DOC DOURO</v>
          </cell>
          <cell r="R100" t="str">
            <v>MLV v2</v>
          </cell>
          <cell r="S100">
            <v>40983</v>
          </cell>
          <cell r="T100" t="str">
            <v>09272</v>
          </cell>
          <cell r="U100">
            <v>0.13350000000000001</v>
          </cell>
          <cell r="V100">
            <v>0</v>
          </cell>
          <cell r="W100">
            <v>2</v>
          </cell>
          <cell r="X100">
            <v>3.84</v>
          </cell>
          <cell r="Y100">
            <v>3.99</v>
          </cell>
          <cell r="Z100">
            <v>75.559999999999988</v>
          </cell>
        </row>
        <row r="101">
          <cell r="B101" t="str">
            <v>INGMALVIS TINTO 2013</v>
          </cell>
          <cell r="C101" t="str">
            <v>ING</v>
          </cell>
          <cell r="D101" t="str">
            <v>DOC DOURO</v>
          </cell>
          <cell r="E101" t="str">
            <v>MALVIS TINTO 2013</v>
          </cell>
          <cell r="F101" t="str">
            <v>Touriga Franca (40%), Tinta Roriz (30%) and Tinta Barroca (30%)</v>
          </cell>
          <cell r="G101" t="str">
            <v>Hand-picked and transported to winery in small baskets.</v>
          </cell>
          <cell r="H101" t="str">
            <v>From 25th September till 17 October.</v>
          </cell>
          <cell r="I101" t="str">
            <v xml:space="preserve">6,0 ton/ha </v>
          </cell>
          <cell r="J101" t="str">
            <v>In stainless steel with maceration at 25-26ºC.</v>
          </cell>
          <cell r="K101" t="str">
            <v>Aged 3 months in french oak barrels.</v>
          </cell>
          <cell r="L101" t="str">
            <v>September 2015 with natural cork.</v>
          </cell>
          <cell r="M101" t="str">
            <v>35.000 bottles.</v>
          </cell>
          <cell r="N101" t="str">
            <v>May be included in vegetarian diet.</v>
          </cell>
          <cell r="O101" t="str">
            <v>It can be enjoyed with your favourite meat or chesses.</v>
          </cell>
          <cell r="P101" t="str">
            <v>Made with a very carefully winemaking, using gravity and precise techniques, this wine has a dark dense colour, with aromas of cinnamon and jam. It is full bodied with ripe tannins, and a long and complex finish, with fruit and oak in perfect harmony. A modern and pleasant Douro red. 
PAULO COUTINHO</v>
          </cell>
          <cell r="Q101" t="str">
            <v>DOC DOURO</v>
          </cell>
          <cell r="R101" t="str">
            <v>MLV13 V1</v>
          </cell>
          <cell r="S101">
            <v>42335</v>
          </cell>
          <cell r="T101">
            <v>16209</v>
          </cell>
          <cell r="U101">
            <v>0.13300000000000001</v>
          </cell>
          <cell r="V101">
            <v>0.13</v>
          </cell>
          <cell r="W101" t="str">
            <v>&lt;0,6</v>
          </cell>
          <cell r="X101">
            <v>5</v>
          </cell>
          <cell r="Y101">
            <v>3.68</v>
          </cell>
          <cell r="Z101">
            <v>75</v>
          </cell>
        </row>
        <row r="102">
          <cell r="B102" t="str">
            <v>INGMALVIS TINTO 2014</v>
          </cell>
          <cell r="C102" t="str">
            <v>ING</v>
          </cell>
          <cell r="D102" t="str">
            <v>DOC DOURO</v>
          </cell>
          <cell r="E102" t="str">
            <v>MALVIS TINTO 2014</v>
          </cell>
          <cell r="F102" t="str">
            <v>Touriga Franca (40%), Tinta Roriz (30%) and Tinta Barroca (30%)</v>
          </cell>
          <cell r="G102" t="str">
            <v>Hand-picked and transported to winery in small baskets.</v>
          </cell>
          <cell r="H102" t="str">
            <v>From 18th September till 6th October.</v>
          </cell>
          <cell r="I102" t="str">
            <v xml:space="preserve">6,5 tons/ha </v>
          </cell>
          <cell r="J102" t="str">
            <v>In stainless steel with maceration at 25-26ºC.</v>
          </cell>
          <cell r="K102" t="str">
            <v>Aged 3 months in french oak barrels.</v>
          </cell>
          <cell r="L102" t="str">
            <v>February 2016 with natural cork.</v>
          </cell>
          <cell r="M102" t="str">
            <v>7.500 bottles.</v>
          </cell>
          <cell r="N102" t="str">
            <v>May be included in vegetarian diet.</v>
          </cell>
          <cell r="O102" t="str">
            <v>It can be enjoyed with your favourite meat or chesses.</v>
          </cell>
          <cell r="P102" t="str">
            <v>Made with a very carefully winemaking, using gravity and precise techniques, this wine has a dark dense colour, with aromas of cinnamon and jam. It is full bodied with ripe tannins, and a long and complex finish, with fruit and oak in perfect harmony. A modern and pleasant Douro red. 
PAULO COUTINHO</v>
          </cell>
          <cell r="Q102" t="str">
            <v>DOC DOURO</v>
          </cell>
          <cell r="R102" t="str">
            <v>MLV14 V1</v>
          </cell>
          <cell r="S102">
            <v>42520</v>
          </cell>
          <cell r="T102">
            <v>16210</v>
          </cell>
          <cell r="U102">
            <v>0.12989999999999999</v>
          </cell>
          <cell r="V102">
            <v>0.13</v>
          </cell>
          <cell r="W102">
            <v>0.9</v>
          </cell>
          <cell r="X102">
            <v>5</v>
          </cell>
          <cell r="Y102">
            <v>3.83</v>
          </cell>
          <cell r="Z102">
            <v>75</v>
          </cell>
        </row>
        <row r="103">
          <cell r="B103" t="str">
            <v>INGMALVIS TINTO 2015</v>
          </cell>
          <cell r="C103" t="str">
            <v>ING</v>
          </cell>
          <cell r="D103" t="str">
            <v>DOC DOURO</v>
          </cell>
          <cell r="E103" t="str">
            <v>MALVIS TINTO 2015</v>
          </cell>
          <cell r="F103" t="str">
            <v>Touriga Franca (40%), Tinta Roriz (40%) e Tinta Barroca (20%)</v>
          </cell>
          <cell r="G103" t="str">
            <v>Hand-picked and transported to winery in small baskets.</v>
          </cell>
          <cell r="J103" t="str">
            <v>In stainless steel with maceration at 25-26ºC.</v>
          </cell>
          <cell r="K103" t="str">
            <v>Aged 3 months in french oak barrels.</v>
          </cell>
          <cell r="M103" t="str">
            <v>7.500 bottles.</v>
          </cell>
          <cell r="N103" t="str">
            <v>May be included in vegetarian diet.</v>
          </cell>
          <cell r="O103" t="str">
            <v>It can be enjoyed with your favourite meat or chesses.</v>
          </cell>
          <cell r="P103" t="str">
            <v>Made with a very carefully winemaking, using gravity and precise techniques, this wine has a dark dense colour, with aromas of cinnamon and jam. It is full bodied with ripe tannins, and a long and complex finish, with fruit and oak in perfect harmony. A modern and pleasant Douro red. 
PAULO COUTINHO</v>
          </cell>
          <cell r="Q103" t="str">
            <v>DOC DOURO</v>
          </cell>
          <cell r="R103" t="str">
            <v>MLV15 V0</v>
          </cell>
          <cell r="U103" t="e">
            <v>#N/A</v>
          </cell>
          <cell r="V103" t="e">
            <v>#N/A</v>
          </cell>
          <cell r="W103" t="e">
            <v>#N/A</v>
          </cell>
          <cell r="X103" t="e">
            <v>#N/A</v>
          </cell>
          <cell r="Y103" t="e">
            <v>#N/A</v>
          </cell>
          <cell r="Z103">
            <v>75</v>
          </cell>
        </row>
        <row r="104">
          <cell r="B104" t="str">
            <v>INGMOSCATEL GALEGO BRANCO 2013</v>
          </cell>
          <cell r="C104" t="str">
            <v>ING</v>
          </cell>
          <cell r="E104" t="str">
            <v>MOSCATEL GALEGO BRANCO 2013</v>
          </cell>
          <cell r="P104" t="str">
            <v xml:space="preserve">This is our first  release of a dry Moscatel. It shows a profusion of floral notes, with fresh and citric aromas such as  orange blossom, orange peel and roses. In the mouth it is very mineral with the same complexity found on the bouquet and has  a lively, elegant and fresh style. Ideal as an aperitif or to accompany “fusion/pacific rim cuisine” </v>
          </cell>
          <cell r="R104" t="str">
            <v>Mct 13,V2</v>
          </cell>
          <cell r="U104" t="e">
            <v>#N/A</v>
          </cell>
          <cell r="V104" t="e">
            <v>#N/A</v>
          </cell>
          <cell r="W104" t="e">
            <v>#N/A</v>
          </cell>
          <cell r="X104" t="e">
            <v>#N/A</v>
          </cell>
          <cell r="Y104" t="e">
            <v>#N/A</v>
          </cell>
          <cell r="Z104" t="e">
            <v>#N/A</v>
          </cell>
        </row>
        <row r="105">
          <cell r="B105" t="str">
            <v>PORMOSCATEL GALEGO BRANCO 2013</v>
          </cell>
          <cell r="C105" t="str">
            <v>POR</v>
          </cell>
          <cell r="D105" t="str">
            <v>DOC DOURO</v>
          </cell>
          <cell r="E105" t="str">
            <v>MOSCATEL GALEGO BRANCO 2013</v>
          </cell>
          <cell r="F105" t="str">
            <v>Moscatel Galego Branco (100%)</v>
          </cell>
          <cell r="G105" t="str">
            <v>Vindima manual sendo depois transportada em caixas.</v>
          </cell>
          <cell r="H105" t="str">
            <v>18 de Setembro de 2013</v>
          </cell>
          <cell r="I105" t="str">
            <v xml:space="preserve">4,0 tons/ha </v>
          </cell>
          <cell r="J105" t="str">
            <v>Em cuba de aço inoxidável, a uma temperatura controlada de 14ºC.</v>
          </cell>
          <cell r="K105" t="str">
            <v>O vinho permanece durante o curto estágio (3 meses) em cuba inox com as suas borras finas, de modo a garantir alguma complexidade e longevidade natural do vinho.</v>
          </cell>
          <cell r="L105" t="str">
            <v>3 de Fevereiro de 2014</v>
          </cell>
          <cell r="M105" t="str">
            <v>4.000 grfs</v>
          </cell>
          <cell r="N105" t="str">
            <v>Pode ser incluido em dietas vegetarianas.</v>
          </cell>
          <cell r="O105" t="str">
            <v>Servir a 10-12ºC e pode usar um copo bem aberto! Não necessita do comum copo de branco.</v>
          </cell>
          <cell r="P105" t="str">
            <v>Vinho que marca o nosso primeiro engarrafamento de um Moscatel  do Douro seco. Uma casta que a Quinta do Portal tem sabido explorar, mostrando a sua polivalência e grandiosidade em diversos tipos de vinho. Revela aqui, uma atractiva exuberância floral, com aromas frescos e cítricos, lembrando flor de laranjeira, casca de laranja e rosa. Já em boca, mostra forte mineralidade e a mesma exuberância que encontramos no nariz, num estilo vivo, elegante e fresco. É o parceiro ideal para sushi, marisco e saladas, nos primeiros meses de evolução na garrafa. Perdendo a juventude que o caracteriza, vai adorá-lo com peixes grelhados e certas carnes brancas. Um estilo de branco que não deixará de o surpreender nos jogos de harmonização à mesa.                                PAULO COUTINHO</v>
          </cell>
          <cell r="Q105" t="str">
            <v>DOC DOURO</v>
          </cell>
          <cell r="R105" t="str">
            <v>Mct 13,V1</v>
          </cell>
          <cell r="S105">
            <v>41729</v>
          </cell>
          <cell r="T105">
            <v>13024</v>
          </cell>
          <cell r="U105">
            <v>0.13869999999999999</v>
          </cell>
          <cell r="V105" t="str">
            <v>13.5?</v>
          </cell>
          <cell r="W105">
            <v>1.7</v>
          </cell>
          <cell r="X105">
            <v>6</v>
          </cell>
          <cell r="Y105">
            <v>3.11</v>
          </cell>
          <cell r="Z105">
            <v>77.671999999999997</v>
          </cell>
        </row>
        <row r="106">
          <cell r="B106" t="str">
            <v>PORMOSCATEL GALEGO BRANCO 2014</v>
          </cell>
          <cell r="C106" t="str">
            <v>POR</v>
          </cell>
          <cell r="D106" t="str">
            <v>DOC DOURO</v>
          </cell>
          <cell r="E106" t="str">
            <v>MOSCATEL GALEGO BRANCO 2014</v>
          </cell>
          <cell r="F106" t="str">
            <v>Moscatel Galego Branco (100%).</v>
          </cell>
          <cell r="G106" t="str">
            <v>Vindima manual sendo depois transportada em caixas.</v>
          </cell>
          <cell r="H106" t="str">
            <v>Uvas colhidas a 6 e 8 de Setembro.</v>
          </cell>
          <cell r="I106" t="str">
            <v xml:space="preserve">6 ton/ha </v>
          </cell>
          <cell r="J106" t="str">
            <v>Em cuba de aço inoxidável, a uma temperatura controlada de 14ºC.</v>
          </cell>
          <cell r="K106" t="str">
            <v>O vinho permanece durante o curto estágio (3 meses) em cuba inox com as suas borras finas, de modo a garantir alguma complexidade e longevidade natural do vinho.</v>
          </cell>
          <cell r="L106" t="str">
            <v>Fevereiro 2015 com rolha de cortiça natural.</v>
          </cell>
          <cell r="M106" t="str">
            <v>5.330 grfs</v>
          </cell>
          <cell r="N106" t="str">
            <v>Pode ser incluido em dietas vegetarianas.</v>
          </cell>
          <cell r="O106" t="str">
            <v>Servir a 10-12ºC e pode usar um copo bem aberto! Não necessita do comum copo de branco.</v>
          </cell>
          <cell r="P106" t="str">
            <v>Este vinho delicioso revela uma atractiva exuberância floral e frutada, com aromas frescos e cítricos, lembrando flor de laranjeira, casca de laranja e rosa. Já em boca, mostra forte mineralidade e a mesma exuberância que encontramos no nariz, num estilo vivo, elegante e fresco. É o parceiro ideal para sushi, marisco e saladas.                               PAULO COUTINHO</v>
          </cell>
          <cell r="Q106" t="str">
            <v>DOC DOURO</v>
          </cell>
          <cell r="R106" t="str">
            <v>Mct 14,V1</v>
          </cell>
          <cell r="S106">
            <v>42073</v>
          </cell>
          <cell r="T106">
            <v>14849</v>
          </cell>
          <cell r="U106">
            <v>0.13300000000000001</v>
          </cell>
          <cell r="V106">
            <v>0.13</v>
          </cell>
          <cell r="W106">
            <v>0.6</v>
          </cell>
          <cell r="X106">
            <v>6.45</v>
          </cell>
          <cell r="Y106">
            <v>3.18</v>
          </cell>
          <cell r="Z106">
            <v>74.72</v>
          </cell>
        </row>
        <row r="107">
          <cell r="B107" t="str">
            <v>INGMOSCATEL GALEGO BRANCO 2014</v>
          </cell>
          <cell r="C107" t="str">
            <v>ING</v>
          </cell>
          <cell r="D107" t="str">
            <v>DOC DOURO</v>
          </cell>
          <cell r="E107" t="str">
            <v>MOSCATEL GALEGO BRANCO 2014</v>
          </cell>
          <cell r="F107" t="str">
            <v>Moscatel Galego Branco (100%).</v>
          </cell>
          <cell r="G107" t="str">
            <v>Hand picked / grapes transported in boxes.</v>
          </cell>
          <cell r="H107" t="str">
            <v>Picked on 6th and 8th September.</v>
          </cell>
          <cell r="I107" t="str">
            <v xml:space="preserve">6 ton/ha </v>
          </cell>
          <cell r="J107" t="str">
            <v>Fermented in stainless steel at a temperature controled of 14ºC.</v>
          </cell>
          <cell r="K107" t="str">
            <v>After fermentation the wine is kept in stainless steel until bottling in order to mantain its freshness.</v>
          </cell>
          <cell r="L107" t="str">
            <v>February 2015 with natural cork.</v>
          </cell>
          <cell r="M107" t="str">
            <v>5.330 bottles</v>
          </cell>
          <cell r="N107" t="str">
            <v>May be included in vegetarian diet.</v>
          </cell>
          <cell r="O107" t="str">
            <v>Try to serve it on a large glass at 10-12ºC</v>
          </cell>
          <cell r="P107" t="str">
            <v>This delicious wine shows a profusion of floral and fruity notes, with fresh and citric aromas such as  orange blossom, orange peel and roses. In the mouth it is very mineral with the same complexity found on the bouquet and has a lively, elegant and fresh style. Ideal as an aperitif or to accompany “fusion/pacific rim cuisine”.                               PAULO COUTINHO</v>
          </cell>
          <cell r="Q107" t="str">
            <v>DOC DOURO</v>
          </cell>
          <cell r="R107" t="str">
            <v>Mct 14,V2</v>
          </cell>
          <cell r="S107">
            <v>42081</v>
          </cell>
          <cell r="T107">
            <v>14849</v>
          </cell>
          <cell r="U107">
            <v>0.13300000000000001</v>
          </cell>
          <cell r="V107">
            <v>0.13</v>
          </cell>
          <cell r="W107">
            <v>0.6</v>
          </cell>
          <cell r="X107">
            <v>6.45</v>
          </cell>
          <cell r="Y107">
            <v>3.18</v>
          </cell>
          <cell r="Z107">
            <v>74.72</v>
          </cell>
        </row>
        <row r="108">
          <cell r="B108" t="str">
            <v>PORMOSCATEL GALEGO BRANCO 2015</v>
          </cell>
          <cell r="C108" t="str">
            <v>POR</v>
          </cell>
          <cell r="D108" t="str">
            <v>DOC DOURO</v>
          </cell>
          <cell r="E108" t="str">
            <v>MOSCATEL GALEGO BRANCO 2015</v>
          </cell>
          <cell r="F108" t="str">
            <v>Moscatel Galego Branco (100%).</v>
          </cell>
          <cell r="G108" t="str">
            <v>Vindima manual sendo depois transportada em caixas.</v>
          </cell>
          <cell r="H108" t="str">
            <v>Uvas colhidas de 26 Agosto até 8 de Setembro.</v>
          </cell>
          <cell r="I108" t="str">
            <v xml:space="preserve">8,5 ton/ha </v>
          </cell>
          <cell r="J108" t="str">
            <v>Em cuba de aço inoxidável, a uma temperatura controlada de 14ºC.</v>
          </cell>
          <cell r="K108" t="str">
            <v>O vinho permanece durante o estágio em cuba inox com as suas borras finas, de modo a garantir alguma complexidade e longevidade natural do vinho.</v>
          </cell>
          <cell r="L108" t="str">
            <v>Março 2016 com rolha de cortiça natural.</v>
          </cell>
          <cell r="M108" t="str">
            <v>14.433 garrafas.</v>
          </cell>
          <cell r="N108" t="str">
            <v>Pode ser incluido em dietas vegetarianas.</v>
          </cell>
          <cell r="O108" t="str">
            <v xml:space="preserve">Servir a 10-12ºC e pode usar um copo de boca larga! </v>
          </cell>
          <cell r="P108" t="str">
            <v>Este vinho delicioso revela uma atractiva exuberância floral e frutada, com aromas frescos e cítricos, lembrando flor de laranjeira, casca de laranja e rosa. Já em boca, mostra forte mineralidade e a mesma exuberância que encontramos no nariz, num estilo vivo, elegante e fresco. É o parceiro ideal para sushi, marisco e saladas.                               PAULO COUTINHO</v>
          </cell>
          <cell r="Q108" t="str">
            <v>DOC DOURO</v>
          </cell>
          <cell r="R108" t="str">
            <v>Mct 15,V1</v>
          </cell>
          <cell r="S108">
            <v>42488</v>
          </cell>
          <cell r="T108">
            <v>16928</v>
          </cell>
          <cell r="U108">
            <v>0.13469999999999999</v>
          </cell>
          <cell r="V108">
            <v>0.13</v>
          </cell>
          <cell r="W108">
            <v>0.6</v>
          </cell>
          <cell r="X108">
            <v>6.86</v>
          </cell>
          <cell r="Y108">
            <v>3.08</v>
          </cell>
          <cell r="Z108">
            <v>75.671999999999997</v>
          </cell>
        </row>
        <row r="109">
          <cell r="B109" t="str">
            <v>INGMOSCATEL GALEGO BRANCO 2015</v>
          </cell>
          <cell r="C109" t="str">
            <v>ING</v>
          </cell>
          <cell r="D109" t="str">
            <v>DOC DOURO</v>
          </cell>
          <cell r="E109" t="str">
            <v>MOSCATEL GALEGO BRANCO 2015</v>
          </cell>
          <cell r="F109" t="str">
            <v>Moscatel Galego Branco (100%).</v>
          </cell>
          <cell r="G109" t="str">
            <v>Hand picked / grapes transported in boxes.</v>
          </cell>
          <cell r="H109" t="str">
            <v>Picked from 26th August till 8th September.</v>
          </cell>
          <cell r="I109" t="str">
            <v xml:space="preserve">8,5 ton/ha </v>
          </cell>
          <cell r="J109" t="str">
            <v>Fermented in stainless steel at a temperature controled of 14ºC.</v>
          </cell>
          <cell r="K109" t="str">
            <v>After fermentation the wine is kept in stainless steel until bottling in order to mantain its freshness.</v>
          </cell>
          <cell r="L109" t="str">
            <v>March 2016 with natural cork.</v>
          </cell>
          <cell r="M109" t="str">
            <v>14.433 botlles</v>
          </cell>
          <cell r="N109" t="str">
            <v>May be included in vegetarian diet.</v>
          </cell>
          <cell r="O109" t="str">
            <v>Try to serve it on a large glass at 10-12ºC</v>
          </cell>
          <cell r="P109" t="str">
            <v>This delicious wine shows a profusion of floral and fruity notes, with fresh and citric aromas such as  orange blossom, orange peel and roses. In the mouth it is very mineral with the same complexity found on the bouquet and has a lively, elegant and fresh style. Ideal as an aperitif or to accompany “fusion/pacific rim cuisine”.                               PAULO COUTINHO</v>
          </cell>
          <cell r="Q109" t="str">
            <v>DOC DOURO</v>
          </cell>
          <cell r="R109" t="str">
            <v>Mct 15,V1</v>
          </cell>
          <cell r="S109">
            <v>42488</v>
          </cell>
          <cell r="T109">
            <v>16928</v>
          </cell>
          <cell r="U109">
            <v>0.13469999999999999</v>
          </cell>
          <cell r="V109">
            <v>0.13</v>
          </cell>
          <cell r="W109">
            <v>0.6</v>
          </cell>
          <cell r="X109">
            <v>6.86</v>
          </cell>
          <cell r="Y109">
            <v>3.08</v>
          </cell>
          <cell r="Z109">
            <v>75.671999999999997</v>
          </cell>
        </row>
        <row r="110">
          <cell r="B110" t="str">
            <v>PORMOSCATEL GALEGO BRANCO 2016</v>
          </cell>
          <cell r="C110" t="str">
            <v>POR</v>
          </cell>
          <cell r="D110" t="str">
            <v>DOC DOURO</v>
          </cell>
          <cell r="E110" t="str">
            <v>MOSCATEL GALEGO BRANCO 2016</v>
          </cell>
          <cell r="F110" t="str">
            <v>Moscatel Galego Branco (100%).</v>
          </cell>
          <cell r="G110" t="str">
            <v>Vindima manual sendo depois transportada em caixas.</v>
          </cell>
          <cell r="H110" t="str">
            <v>Uvas colhidas de 11 a 16 de Setembro.</v>
          </cell>
          <cell r="I110" t="str">
            <v xml:space="preserve">7,0 ton/ha </v>
          </cell>
          <cell r="J110" t="str">
            <v>Em cuba de aço inoxidável, a uma temperatura controlada de 14ºC.</v>
          </cell>
          <cell r="K110" t="str">
            <v>O vinho permanece durante o estágio em cuba inox com as suas borras finas, de modo a garantir alguma complexidade e longevidade natural do vinho.</v>
          </cell>
          <cell r="L110" t="str">
            <v>Março 2017 com rolha de cortiça natural.</v>
          </cell>
          <cell r="M110" t="str">
            <v>14.000 garrafas.</v>
          </cell>
          <cell r="N110" t="str">
            <v>Pode ser incluido em dietas vegetarianas.</v>
          </cell>
          <cell r="O110" t="str">
            <v xml:space="preserve">Servir a 10-12ºC e pode usar um copo de boca larga! </v>
          </cell>
          <cell r="P110" t="str">
            <v>Este vinho delicioso revela uma atractiva exuberância floral e frutada, com aromas frescos e cítricos, lembrando flor de laranjeira, casca de laranja e rosa. Já em boca, mostra forte mineralidade e a mesma exuberância que encontramos no nariz, num estilo vivo, elegante e fresco. É o parceiro ideal para sushi, marisco e saladas.                               PAULO COUTINHO</v>
          </cell>
          <cell r="Q110" t="str">
            <v>DOC DOURO</v>
          </cell>
          <cell r="R110" t="str">
            <v>Mct 16,V1</v>
          </cell>
          <cell r="S110" t="str">
            <v>10/May/2017</v>
          </cell>
          <cell r="T110">
            <v>18976</v>
          </cell>
          <cell r="U110">
            <v>0.13300000000000001</v>
          </cell>
          <cell r="V110">
            <v>0.13</v>
          </cell>
          <cell r="W110">
            <v>2.4</v>
          </cell>
          <cell r="X110">
            <v>6</v>
          </cell>
          <cell r="Y110">
            <v>3.11</v>
          </cell>
          <cell r="Z110">
            <v>75.44</v>
          </cell>
        </row>
        <row r="111">
          <cell r="B111" t="str">
            <v>INGMOSCATEL GALEGO BRANCO 2016</v>
          </cell>
          <cell r="C111" t="str">
            <v>ING</v>
          </cell>
          <cell r="D111" t="str">
            <v>DOC DOURO</v>
          </cell>
          <cell r="E111" t="str">
            <v>MOSCATEL GALEGO BRANCO 2016</v>
          </cell>
          <cell r="F111" t="str">
            <v>Moscatel Galego Branco (100%).</v>
          </cell>
          <cell r="G111" t="str">
            <v>Hand picked / grapes transported in boxes.</v>
          </cell>
          <cell r="H111" t="str">
            <v>Picked from 11th till 16th September.</v>
          </cell>
          <cell r="I111" t="str">
            <v xml:space="preserve">7,0 ton/ha </v>
          </cell>
          <cell r="J111" t="str">
            <v>Fermented in stainless steel at a temperature controled of 14ºC.</v>
          </cell>
          <cell r="K111" t="str">
            <v>After fermentation the wine is kept in stainless steel until bottling in order to mantain its freshness.</v>
          </cell>
          <cell r="L111" t="str">
            <v>March 2017 with natural cork.</v>
          </cell>
          <cell r="M111" t="str">
            <v>14.000 botlles</v>
          </cell>
          <cell r="N111" t="str">
            <v>May be included in vegetarian diet.</v>
          </cell>
          <cell r="O111" t="str">
            <v>Try to serve it on a large glass at 10-12ºC</v>
          </cell>
          <cell r="P111" t="str">
            <v>This delicious wine shows a profusion of floral and fruity notes, with fresh and citric aromas such as  orange blossom, orange peel and roses. In the mouth it is very mineral with the same complexity found on the bouquet and has a lively, elegant and fresh style. Ideal as an aperitif or to accompany “fusion/pacific rim cuisine”.                               PAULO COUTINHO</v>
          </cell>
          <cell r="Q111" t="str">
            <v>DOC DOURO</v>
          </cell>
          <cell r="R111" t="str">
            <v>Mct 16,V1</v>
          </cell>
          <cell r="S111" t="str">
            <v>10/May/2017</v>
          </cell>
          <cell r="T111">
            <v>18976</v>
          </cell>
          <cell r="U111">
            <v>0.13300000000000001</v>
          </cell>
          <cell r="V111">
            <v>0.13</v>
          </cell>
          <cell r="W111">
            <v>2.4</v>
          </cell>
          <cell r="X111">
            <v>6</v>
          </cell>
          <cell r="Y111">
            <v>3.11</v>
          </cell>
          <cell r="Z111">
            <v>75.44</v>
          </cell>
        </row>
        <row r="112">
          <cell r="B112" t="str">
            <v>PORMural Branco 2010</v>
          </cell>
          <cell r="C112" t="str">
            <v>POR</v>
          </cell>
          <cell r="E112" t="str">
            <v>Mural Branco 2010</v>
          </cell>
          <cell r="G112" t="str">
            <v>Vindima manual sendo depois transportada em palotes (max 150Kg).</v>
          </cell>
          <cell r="U112" t="e">
            <v>#N/A</v>
          </cell>
          <cell r="V112" t="e">
            <v>#N/A</v>
          </cell>
          <cell r="W112" t="e">
            <v>#N/A</v>
          </cell>
          <cell r="X112" t="e">
            <v>#N/A</v>
          </cell>
          <cell r="Y112" t="e">
            <v>#N/A</v>
          </cell>
          <cell r="Z112" t="e">
            <v>#N/A</v>
          </cell>
        </row>
        <row r="113">
          <cell r="B113" t="str">
            <v>INGMURAL BRANCO 2011</v>
          </cell>
          <cell r="C113" t="str">
            <v>ING</v>
          </cell>
          <cell r="D113" t="str">
            <v>DOC DOURO</v>
          </cell>
          <cell r="E113" t="str">
            <v>MURAL BRANCO 2011</v>
          </cell>
          <cell r="F113" t="str">
            <v>Malvasia Fina (45%); Codega do Larinho (30%); Gouveio (25%)</v>
          </cell>
          <cell r="G113" t="str">
            <v>Hand-picked and transported to winery in small baskets.</v>
          </cell>
          <cell r="O113" t="str">
            <v>The perfect accompaniment to fish and shellfish dishes.</v>
          </cell>
          <cell r="P113" t="str">
            <v>It has intense aromas and is clean and crisp on the mouth. The perfect accompaniment to fish and shellfish dishes.</v>
          </cell>
          <cell r="U113" t="e">
            <v>#N/A</v>
          </cell>
          <cell r="V113" t="e">
            <v>#N/A</v>
          </cell>
          <cell r="W113" t="e">
            <v>#N/A</v>
          </cell>
          <cell r="X113" t="e">
            <v>#N/A</v>
          </cell>
          <cell r="Y113" t="e">
            <v>#N/A</v>
          </cell>
          <cell r="Z113" t="e">
            <v>#N/A</v>
          </cell>
        </row>
        <row r="114">
          <cell r="B114" t="str">
            <v>PORMURAL BRANCO 2011</v>
          </cell>
          <cell r="C114" t="str">
            <v>POR</v>
          </cell>
          <cell r="D114" t="str">
            <v>DOC DOURO</v>
          </cell>
          <cell r="E114" t="str">
            <v>MURAL BRANCO 2011</v>
          </cell>
          <cell r="F114" t="str">
            <v>Malvasia Fina (45%); Codega do Larinho (30%); Gouveio (25%)</v>
          </cell>
          <cell r="G114" t="str">
            <v>Vindima manual sendo depois transportada em palotes (max 150Kg).</v>
          </cell>
          <cell r="H114" t="str">
            <v>De 23 Agosto a 19 de Setembro.</v>
          </cell>
          <cell r="I114" t="str">
            <v xml:space="preserve">6,0 tons/ha </v>
          </cell>
          <cell r="J114" t="str">
            <v>Em cuba de aço inoxidável, a uma temperatura controlada de 14-16ºC.</v>
          </cell>
          <cell r="K114" t="str">
            <v>O vinho permanece durante o estágio em cuba inox com as suas borras finas, de modo a garantir uma maior complexidade e longevidade do vinho.</v>
          </cell>
          <cell r="L114" t="str">
            <v>Abril 2012 com rolha de cortiça natural.</v>
          </cell>
          <cell r="M114" t="str">
            <v>8.500 grfs</v>
          </cell>
          <cell r="N114" t="str">
            <v>Pode ser incluido em dietas vegetarianas.</v>
          </cell>
          <cell r="O114" t="str">
            <v>Perfeito acompanhante de peixes e mariscos.</v>
          </cell>
          <cell r="P114" t="str">
            <v xml:space="preserve">De cor citrina brilhante, tem excelente intensidade aromática, com notas de pêssego e ananás. Na boca mostra uma bela acidez, um mineral elegante, deixando um final longo e refrescante. Perfeito acompanhante de pratos de peixe e mariscos.                                                               PAULO COUTINHO </v>
          </cell>
          <cell r="Q114" t="str">
            <v>DOC DOURO</v>
          </cell>
          <cell r="R114" t="str">
            <v>MuB11, v1</v>
          </cell>
          <cell r="S114" t="str">
            <v>023-04-2012</v>
          </cell>
          <cell r="T114" t="str">
            <v>09822</v>
          </cell>
          <cell r="U114">
            <v>0.12809999999999999</v>
          </cell>
          <cell r="V114">
            <v>0.125</v>
          </cell>
          <cell r="W114">
            <v>2.2999999999999998</v>
          </cell>
          <cell r="X114">
            <v>5.3</v>
          </cell>
          <cell r="Y114">
            <v>3.28</v>
          </cell>
          <cell r="Z114">
            <v>72.655999999999992</v>
          </cell>
        </row>
        <row r="115">
          <cell r="B115" t="str">
            <v>PORMURAL BRANCO 2012</v>
          </cell>
          <cell r="C115" t="str">
            <v>POR</v>
          </cell>
          <cell r="D115" t="str">
            <v>DOC DOURO</v>
          </cell>
          <cell r="E115" t="str">
            <v>MURAL BRANCO 2012</v>
          </cell>
          <cell r="F115" t="str">
            <v>Malvasia Fina (45%); Codega do Larinho (30%); Gouveio (25%)</v>
          </cell>
          <cell r="G115" t="str">
            <v>Vindima manual sendo depois transportada em palotes (max 150Kg).</v>
          </cell>
          <cell r="H115" t="str">
            <v>De 28 Setembro a 3 de Outubro.</v>
          </cell>
          <cell r="I115" t="str">
            <v xml:space="preserve">5,5 tons/ha </v>
          </cell>
          <cell r="J115" t="str">
            <v>Em cuba de aço inoxidável, a uma temperatura controlada de 14ºC.</v>
          </cell>
          <cell r="K115" t="str">
            <v>O vinho permanece durante o estágio em cuba inox com as suas borras finas, de modo a garantir uma maior complexidade e longevidade do vinho.</v>
          </cell>
          <cell r="L115" t="str">
            <v>Abril 2013 com rolha de cortiça natural.</v>
          </cell>
          <cell r="M115" t="str">
            <v>8.500 grfs</v>
          </cell>
          <cell r="N115" t="str">
            <v>Pode ser incluido em dietas vegetarianas.</v>
          </cell>
          <cell r="O115" t="str">
            <v>Perfeito acompanhante de peixes e mariscos.</v>
          </cell>
          <cell r="P115" t="str">
            <v xml:space="preserve">De cor citrina brilhante, tem excelente intensidade aromática, com notas de pêssego e ananás. Na boca mostra uma bela acidez, um mineral elegante, deixando um final longo e refrescante. Perfeito acompanhante de saladas, pratos de peixe e mariscos.                                                               PAULO COUTINHO </v>
          </cell>
          <cell r="Q115" t="str">
            <v>DOC DOURO</v>
          </cell>
          <cell r="R115" t="str">
            <v>MuB12,V0</v>
          </cell>
          <cell r="S115">
            <v>41394</v>
          </cell>
          <cell r="T115">
            <v>11523</v>
          </cell>
          <cell r="U115">
            <v>0.12670000000000001</v>
          </cell>
          <cell r="V115">
            <v>0.125</v>
          </cell>
          <cell r="W115">
            <v>1.6</v>
          </cell>
          <cell r="X115">
            <v>5.3</v>
          </cell>
          <cell r="Y115">
            <v>3.24</v>
          </cell>
          <cell r="Z115">
            <v>71.592000000000013</v>
          </cell>
        </row>
        <row r="116">
          <cell r="B116" t="str">
            <v>INGMURAL BRANCO 2013</v>
          </cell>
          <cell r="C116" t="str">
            <v>ING</v>
          </cell>
          <cell r="D116" t="str">
            <v>DOC DOURO</v>
          </cell>
          <cell r="E116" t="str">
            <v>MURAL BRANCO 2013</v>
          </cell>
          <cell r="F116" t="str">
            <v>Malvasia Fina (45%); Gouveio (45%) and Codega do Larinho (10%)</v>
          </cell>
          <cell r="G116" t="str">
            <v>Hand-picked and transported to winery in small baskets.</v>
          </cell>
          <cell r="H116" t="str">
            <v>From 24 till 30 September 2013</v>
          </cell>
          <cell r="I116" t="str">
            <v xml:space="preserve">5,5 tons/ha </v>
          </cell>
          <cell r="J116" t="str">
            <v xml:space="preserve">In stainless steel at temperature control at 14-16ºC. </v>
          </cell>
          <cell r="K116" t="str">
            <v>The wine rests in stainless steel vats until bottling in order to preserve its freshness.</v>
          </cell>
          <cell r="L116" t="str">
            <v>February 2014 with natural cork.</v>
          </cell>
          <cell r="M116" t="str">
            <v>10.000 bottles.</v>
          </cell>
          <cell r="N116" t="str">
            <v>May be included in vegetarian diet.</v>
          </cell>
          <cell r="O116" t="str">
            <v>The perfect accompaniment to salads, fish and shellfish dishes.</v>
          </cell>
          <cell r="P116" t="str">
            <v>It has intense and fresh aromas, where we can find the peach and pineapple. Vibrant and and crisp on the mouth, that stays for a long period on the aftertaste. The perfect accompaniment to fish and shellfish dishes.</v>
          </cell>
          <cell r="Q116" t="str">
            <v>DOC DOURO</v>
          </cell>
          <cell r="R116" t="str">
            <v>Mu B13, V0</v>
          </cell>
          <cell r="S116">
            <v>41340</v>
          </cell>
          <cell r="T116">
            <v>13054</v>
          </cell>
          <cell r="U116">
            <v>0.12809999999999999</v>
          </cell>
          <cell r="V116">
            <v>0.125</v>
          </cell>
          <cell r="W116">
            <v>1.9</v>
          </cell>
          <cell r="X116">
            <v>5.5</v>
          </cell>
          <cell r="Y116">
            <v>3.18</v>
          </cell>
          <cell r="Z116">
            <v>72.495999999999995</v>
          </cell>
        </row>
        <row r="117">
          <cell r="B117" t="str">
            <v>PORMURAL BRANCO 2013</v>
          </cell>
          <cell r="C117" t="str">
            <v>POR</v>
          </cell>
          <cell r="D117" t="str">
            <v>DOC DOURO</v>
          </cell>
          <cell r="E117" t="str">
            <v>MURAL BRANCO 2013</v>
          </cell>
          <cell r="F117" t="str">
            <v xml:space="preserve">Malvasia Fina (45%); Gouveio (45%) e Codega do Larinho (10%) </v>
          </cell>
          <cell r="G117" t="str">
            <v>Vindima manual sendo depois transportada em palotes (max 150Kg).</v>
          </cell>
          <cell r="H117" t="str">
            <v>De 15 a 25 de Setembro.</v>
          </cell>
          <cell r="I117" t="str">
            <v xml:space="preserve">5,5 tons/ha </v>
          </cell>
          <cell r="J117" t="str">
            <v>Em cuba de aço inoxidável, a uma temperatura controlada de 14ºC.</v>
          </cell>
          <cell r="K117" t="str">
            <v>O vinho permanece durante o estágio em cuba inox com as suas borras finas, de modo a garantir uma maior complexidade e longevidade do vinho.</v>
          </cell>
          <cell r="L117" t="str">
            <v>Fevereiro 2014 com rolha de cortiça natural.</v>
          </cell>
          <cell r="M117" t="str">
            <v>11.000 grfs</v>
          </cell>
          <cell r="N117" t="str">
            <v>Pode ser incluido em dietas vegetarianas.</v>
          </cell>
          <cell r="O117" t="str">
            <v>Perfeito acompanhante de peixes e mariscos.</v>
          </cell>
          <cell r="P117" t="str">
            <v xml:space="preserve">De cor citrina brilhante, tem excelente intensidade aromática, com notas de pêssego e maracujá. Na boca mostra uma bela acidez, um mineral elegante, deixando um final longo e refrescante. Perfeito acompanhante de saladas, pratos de peixe e mariscos.                                                               PAULO COUTINHO </v>
          </cell>
          <cell r="Q117" t="str">
            <v>DOC DOURO</v>
          </cell>
          <cell r="R117" t="str">
            <v>MB13, v1</v>
          </cell>
          <cell r="S117">
            <v>41767</v>
          </cell>
          <cell r="T117">
            <v>13054</v>
          </cell>
          <cell r="U117">
            <v>0.12809999999999999</v>
          </cell>
          <cell r="V117">
            <v>0.125</v>
          </cell>
          <cell r="W117">
            <v>1.9</v>
          </cell>
          <cell r="X117">
            <v>5.5</v>
          </cell>
          <cell r="Y117">
            <v>3.18</v>
          </cell>
          <cell r="Z117">
            <v>72.495999999999995</v>
          </cell>
        </row>
        <row r="118">
          <cell r="B118" t="str">
            <v>PORMURAL BRANCO 2014</v>
          </cell>
          <cell r="C118" t="str">
            <v>POR</v>
          </cell>
          <cell r="D118" t="str">
            <v>DOC DOURO</v>
          </cell>
          <cell r="E118" t="str">
            <v>MURAL BRANCO 2014</v>
          </cell>
          <cell r="F118" t="str">
            <v>Malvasia Fina (45%); Gouveio (30%); Rabigato (15%); Viosinho (10%)</v>
          </cell>
          <cell r="G118" t="str">
            <v>Vindima manual sendo depois transportada em palotes (max 150Kg).</v>
          </cell>
          <cell r="H118" t="str">
            <v>De 4 a 16 de Setembro 2014</v>
          </cell>
          <cell r="I118" t="str">
            <v xml:space="preserve">4,9 ton/ha </v>
          </cell>
          <cell r="J118" t="str">
            <v>Em cuba de aço inoxidável, a uma temperatura controlada de 14ºC-16ºC.</v>
          </cell>
          <cell r="K118" t="str">
            <v>O vinho permanece durante o estágio em cuba inox com as suas borras finas, de modo a garantir uma maior complexidade e longevidade do vinho.</v>
          </cell>
          <cell r="L118" t="str">
            <v>Fevereiro 2015 com rolha de cortiça natural.</v>
          </cell>
          <cell r="M118" t="str">
            <v>14.900 grfs.</v>
          </cell>
          <cell r="N118" t="str">
            <v>Pode ser incluido em dietas vegetarianas.</v>
          </cell>
          <cell r="O118" t="str">
            <v>Perfeito acompanhante de peixes e mariscos.</v>
          </cell>
          <cell r="P118" t="str">
            <v xml:space="preserve">Tem cor citrina brilhante, e excelente intensidade aromática com notas de alperce e maracujá. Revela uma bela acidez, e um mineral elegante, que conduzem a um final longo e refrescante. Acompanhe com saladas, pratos de peixe e marisco.
                                                               PAULO COUTINHO </v>
          </cell>
          <cell r="Q118" t="str">
            <v>DOC DOURO</v>
          </cell>
          <cell r="R118" t="str">
            <v>MB14, V1</v>
          </cell>
          <cell r="S118">
            <v>42135</v>
          </cell>
          <cell r="T118">
            <v>14841</v>
          </cell>
          <cell r="U118">
            <v>0.12809999999999999</v>
          </cell>
          <cell r="V118">
            <v>0.125</v>
          </cell>
          <cell r="W118">
            <v>0.6</v>
          </cell>
          <cell r="X118">
            <v>5.8</v>
          </cell>
          <cell r="Y118">
            <v>3.19</v>
          </cell>
          <cell r="Z118">
            <v>71.975999999999985</v>
          </cell>
        </row>
        <row r="119">
          <cell r="B119" t="str">
            <v>INGMURAL BRANCO 2014</v>
          </cell>
          <cell r="C119" t="str">
            <v>ING</v>
          </cell>
          <cell r="D119" t="str">
            <v>DOC DOURO</v>
          </cell>
          <cell r="E119" t="str">
            <v>MURAL BRANCO 2014</v>
          </cell>
          <cell r="F119" t="str">
            <v>Malvasia Fina (45%); Gouveio (30%); Rabigato (15%); Viosinho (10%)</v>
          </cell>
          <cell r="G119" t="str">
            <v>Hand-picked and transported to winery in small baskets.</v>
          </cell>
          <cell r="H119" t="str">
            <v>From 4 till 16 September 2014</v>
          </cell>
          <cell r="I119" t="str">
            <v xml:space="preserve">4,9 ton/ha </v>
          </cell>
          <cell r="J119" t="str">
            <v xml:space="preserve">In stainless steel at temperature control at 14-16ºC. </v>
          </cell>
          <cell r="K119" t="str">
            <v>The wine rests in stainless steel vats until bottling in order to preserve its freshness.</v>
          </cell>
          <cell r="L119" t="str">
            <v>February 2015 with natural cork.</v>
          </cell>
          <cell r="M119" t="str">
            <v>14.900 bottles.</v>
          </cell>
          <cell r="N119" t="str">
            <v>May be included in vegetarian diet.</v>
          </cell>
          <cell r="O119" t="str">
            <v>The perfect accompaniment to salads, fish and shellfish dishes.</v>
          </cell>
          <cell r="P119" t="str">
            <v xml:space="preserve">The aromas are intense and fresh with apricot and passion fruit in evidence. In the mouth it’s vibrant and crisp. Enjoy with salads, fish and shellfish dishes.
                                                               PAULO COUTINHO </v>
          </cell>
          <cell r="Q119" t="str">
            <v>DOC DOURO</v>
          </cell>
          <cell r="R119" t="str">
            <v>MB14, V1</v>
          </cell>
          <cell r="S119">
            <v>42135</v>
          </cell>
          <cell r="T119">
            <v>14841</v>
          </cell>
          <cell r="U119">
            <v>0.12809999999999999</v>
          </cell>
          <cell r="V119">
            <v>0.125</v>
          </cell>
          <cell r="W119">
            <v>0.6</v>
          </cell>
          <cell r="X119">
            <v>5.8</v>
          </cell>
          <cell r="Y119">
            <v>3.19</v>
          </cell>
          <cell r="Z119">
            <v>71.975999999999985</v>
          </cell>
        </row>
        <row r="120">
          <cell r="B120" t="str">
            <v>PORMURAL BRANCO 2015</v>
          </cell>
          <cell r="C120" t="str">
            <v>POR</v>
          </cell>
          <cell r="D120" t="str">
            <v>DOC DOURO</v>
          </cell>
          <cell r="E120" t="str">
            <v>MURAL BRANCO 2015</v>
          </cell>
          <cell r="F120" t="str">
            <v>Malvasia Fina (40%); Gouveio (30%); Viosinho (20%); Rabigato (10%).</v>
          </cell>
          <cell r="G120" t="str">
            <v>Vindima manual sendo depois transportada em palotes.</v>
          </cell>
          <cell r="H120" t="str">
            <v>Uvas colhidas de 4 a 12 de Setembro.</v>
          </cell>
          <cell r="I120" t="str">
            <v xml:space="preserve">5,5ton/ha  </v>
          </cell>
          <cell r="J120" t="str">
            <v>Em cuba de aço inoxidável, a uma temperatura controlada de 14ºC-16ºC.</v>
          </cell>
          <cell r="K120" t="str">
            <v xml:space="preserve">Grande parte do volume permanece durante o estágio em cuba inox e só 10% em madeira, mas sempre em contacto com as suas borras finas, de modo a garantir uma maior complexidade e frescura do vinho. </v>
          </cell>
          <cell r="L120" t="str">
            <v>Fevereiro 2016 com rolha de cortiça natural.</v>
          </cell>
          <cell r="M120" t="str">
            <v>9.500 grfs.</v>
          </cell>
          <cell r="N120" t="str">
            <v>Pode ser incluido em dietas vegetarianas.</v>
          </cell>
          <cell r="O120" t="str">
            <v>Perfeito acompanhante de peixes e mariscos.</v>
          </cell>
          <cell r="P120" t="str">
            <v xml:space="preserve">De cor citrina, excelente intensidade aromática com notas de alperce e maracujá e um leve tostado. Revela uma bela acidez, e um mineral elegante, que conduzem a um final longo e refrescante. Acompanhe com saladas, pratos de peixe e marisco.
                                                               PAULO COUTINHO </v>
          </cell>
          <cell r="Q120" t="str">
            <v>DOC DOURO</v>
          </cell>
          <cell r="R120" t="str">
            <v>MB15, V1</v>
          </cell>
          <cell r="S120">
            <v>42480</v>
          </cell>
          <cell r="T120">
            <v>17016</v>
          </cell>
          <cell r="U120">
            <v>0.13489999999999999</v>
          </cell>
          <cell r="V120">
            <v>0.13</v>
          </cell>
          <cell r="W120">
            <v>0.6</v>
          </cell>
          <cell r="X120">
            <v>5.7</v>
          </cell>
          <cell r="Y120">
            <v>3.23</v>
          </cell>
          <cell r="Z120">
            <v>75.783999999999992</v>
          </cell>
        </row>
        <row r="121">
          <cell r="B121" t="str">
            <v>INGMURAL BRANCO 2015</v>
          </cell>
          <cell r="C121" t="str">
            <v>ING</v>
          </cell>
          <cell r="D121" t="str">
            <v>DOC DOURO</v>
          </cell>
          <cell r="E121" t="str">
            <v>MURAL BRANCO 2015</v>
          </cell>
          <cell r="F121" t="str">
            <v>Malvasia Fina (40%); Gouveio (30%); Viosinho (20%); Rabigato (10%).</v>
          </cell>
          <cell r="G121" t="str">
            <v>Hand-picked and transported to winery in small baskets.</v>
          </cell>
          <cell r="H121" t="str">
            <v>From 4 till 12 September 2014</v>
          </cell>
          <cell r="I121" t="str">
            <v xml:space="preserve">5,5ton/ha  </v>
          </cell>
          <cell r="J121" t="str">
            <v xml:space="preserve">In stainless steel at temperature control at 14-16ºC. </v>
          </cell>
          <cell r="K121" t="str">
            <v>The wine rests in stainless steel vats until bottling in order to preserve its freshness.</v>
          </cell>
          <cell r="L121" t="str">
            <v>February 2016 with natural cork.</v>
          </cell>
          <cell r="M121" t="str">
            <v>9.500 bottles.</v>
          </cell>
          <cell r="N121" t="str">
            <v>May be included in vegetarian diet.</v>
          </cell>
          <cell r="O121" t="str">
            <v>The perfect accompaniment to fish and shellfish dishes.</v>
          </cell>
          <cell r="P121" t="str">
            <v xml:space="preserve">The aromas are intense and fresh with apricot and passion fruit in evidence. In the mouth it’s vibrant and crisp. Enjoy with salads, fish and shellfish dishes.
                                                               PAULO COUTINHO </v>
          </cell>
          <cell r="Q121" t="str">
            <v>DOC DOURO</v>
          </cell>
          <cell r="R121" t="str">
            <v>MB15, V1</v>
          </cell>
          <cell r="S121">
            <v>42480</v>
          </cell>
          <cell r="T121">
            <v>17016</v>
          </cell>
          <cell r="U121">
            <v>0.13489999999999999</v>
          </cell>
          <cell r="V121">
            <v>0.13</v>
          </cell>
          <cell r="W121">
            <v>0.6</v>
          </cell>
          <cell r="X121">
            <v>5.7</v>
          </cell>
          <cell r="Y121">
            <v>3.23</v>
          </cell>
          <cell r="Z121">
            <v>75.783999999999992</v>
          </cell>
        </row>
        <row r="122">
          <cell r="B122" t="str">
            <v>INGMURAL BRANCO 2016</v>
          </cell>
          <cell r="C122" t="str">
            <v>ING</v>
          </cell>
          <cell r="D122" t="str">
            <v>DOC DOURO</v>
          </cell>
          <cell r="E122" t="str">
            <v>MURAL BRANCO 2016</v>
          </cell>
          <cell r="F122" t="str">
            <v>Viosinho (40%); Gouveio (30%); Malvasia Fina (30%)</v>
          </cell>
          <cell r="G122" t="str">
            <v>Hand-picked and transported to winery in small baskets.</v>
          </cell>
          <cell r="H122" t="str">
            <v>From 17th September till 1st October</v>
          </cell>
          <cell r="I122" t="str">
            <v xml:space="preserve">5,0ton/ha  </v>
          </cell>
          <cell r="J122" t="str">
            <v xml:space="preserve">In stainless steel at temperature control at 14-16ºC. </v>
          </cell>
          <cell r="K122" t="str">
            <v>The wine rests in stainless steel vats until bottling in order to preserve its freshness.</v>
          </cell>
          <cell r="L122" t="str">
            <v>March 2016 with a  cork stopper.</v>
          </cell>
          <cell r="M122" t="str">
            <v>17.000 bottles.</v>
          </cell>
          <cell r="N122" t="str">
            <v>May be included in vegetarian diet.</v>
          </cell>
          <cell r="O122" t="str">
            <v>The perfect accompaniment to fish and shellfish dishes.</v>
          </cell>
          <cell r="P122" t="str">
            <v xml:space="preserve">The aromas are intense and fresh with apricot and passion fruit in evidence. In the mouth it’s vibrant and crisp. Enjoy with salads, fish and shellfish dishes.
                                                               PAULO COUTINHO </v>
          </cell>
          <cell r="Q122" t="str">
            <v>DOC DOURO</v>
          </cell>
          <cell r="R122" t="str">
            <v>MB16, V1</v>
          </cell>
          <cell r="S122">
            <v>42882</v>
          </cell>
          <cell r="T122">
            <v>18998</v>
          </cell>
          <cell r="U122">
            <v>0.13200000000000001</v>
          </cell>
          <cell r="V122">
            <v>0.13</v>
          </cell>
          <cell r="W122">
            <v>1.2</v>
          </cell>
          <cell r="X122">
            <v>5.6</v>
          </cell>
          <cell r="Y122">
            <v>3.26</v>
          </cell>
          <cell r="Z122">
            <v>74.400000000000006</v>
          </cell>
        </row>
        <row r="123">
          <cell r="B123" t="str">
            <v>PORMURAL BRANCO 2016</v>
          </cell>
          <cell r="C123" t="str">
            <v>POR</v>
          </cell>
          <cell r="D123" t="str">
            <v>DOC DOURO</v>
          </cell>
          <cell r="E123" t="str">
            <v>MURAL BRANCO 2016</v>
          </cell>
          <cell r="F123" t="str">
            <v>Viosinho (40%); Gouveio (30%); Malvasia Fina (30%)</v>
          </cell>
          <cell r="G123" t="str">
            <v>Vindima manual sendo depois transportada em palotes.</v>
          </cell>
          <cell r="H123" t="str">
            <v>Uvas colhidas de 17 Setembro a 1 de Outubro.</v>
          </cell>
          <cell r="I123" t="str">
            <v xml:space="preserve">5,0ton/ha  </v>
          </cell>
          <cell r="J123" t="str">
            <v>Em cuba de aço inoxidável, a uma temperatura controlada de 14ºC-16ºC.</v>
          </cell>
          <cell r="K123" t="str">
            <v xml:space="preserve">Grande parte do volume permanece durante o estágio em cuba inox e só 10% em madeira, mas sempre em contacto com as suas borras finas, de modo a garantir uma maior complexidade e frescura do vinho. </v>
          </cell>
          <cell r="L123" t="str">
            <v>Março 2016 com rolha cortiça.</v>
          </cell>
          <cell r="M123" t="str">
            <v>17.000 grfs.</v>
          </cell>
          <cell r="N123" t="str">
            <v>Pode ser incluido em dietas vegetarianas.</v>
          </cell>
          <cell r="O123" t="str">
            <v>Perfeito acompanhante de peixes e mariscos.</v>
          </cell>
          <cell r="P123" t="str">
            <v xml:space="preserve">De cor citrina, excelente intensidade aromática com notas de alperce e maracujá e um leve tostado. Revela uma bela acidez, e um mineral elegante, que conduzem a um final longo e refrescante. Acompanhe com saladas, pratos de peixe e marisco.
                                                               PAULO COUTINHO </v>
          </cell>
          <cell r="Q123" t="str">
            <v>DOC DOURO</v>
          </cell>
          <cell r="R123" t="str">
            <v>MB16, V1</v>
          </cell>
          <cell r="S123">
            <v>42882</v>
          </cell>
          <cell r="T123">
            <v>18998</v>
          </cell>
          <cell r="U123">
            <v>0.13200000000000001</v>
          </cell>
          <cell r="V123">
            <v>0.13</v>
          </cell>
          <cell r="W123">
            <v>1.2</v>
          </cell>
          <cell r="X123">
            <v>5.6</v>
          </cell>
          <cell r="Y123">
            <v>3.26</v>
          </cell>
          <cell r="Z123">
            <v>74.400000000000006</v>
          </cell>
        </row>
        <row r="124">
          <cell r="B124" t="str">
            <v>INGMURAL RED 2011</v>
          </cell>
          <cell r="C124" t="str">
            <v>ING</v>
          </cell>
          <cell r="D124" t="str">
            <v>DOC DOURO</v>
          </cell>
          <cell r="E124" t="str">
            <v>MURAL RED 2011</v>
          </cell>
          <cell r="F124" t="str">
            <v>Tinta Roriz (45%), Touriga Franca (40%), and Touriga Nacional (15%)</v>
          </cell>
          <cell r="G124" t="str">
            <v>Hand-picked and transported to winery in small baskets.</v>
          </cell>
          <cell r="H124" t="str">
            <v>From 12th till 30th September</v>
          </cell>
          <cell r="I124" t="str">
            <v xml:space="preserve">6,0 ton/ha </v>
          </cell>
          <cell r="J124" t="str">
            <v>In stainless steel with maceration at 25-26ºC.</v>
          </cell>
          <cell r="K124" t="str">
            <v xml:space="preserve">Partially aged (25%) for 9 months in used French oak barrels. </v>
          </cell>
          <cell r="L124" t="str">
            <v>June 2013 with natural cork.</v>
          </cell>
          <cell r="M124" t="str">
            <v>60.000 bottles.</v>
          </cell>
          <cell r="N124" t="str">
            <v>May be included in vegetarian diet.</v>
          </cell>
          <cell r="O124" t="str">
            <v>It can be enjoyed with your favourite meat or chesses.</v>
          </cell>
          <cell r="P124" t="str">
            <v>Made with a very carefully winemaking, using gravity and precise techniques, this wine has a ripe berry colour, with fresh aromas of red fruits and raspberries. Well-balanced on the palate, full bodied, ripe tannins and an attractive and elegant finish. A modern and pleasant Douro red.
PAULO COUTINHO</v>
          </cell>
          <cell r="Q124" t="str">
            <v>DOC DOURO</v>
          </cell>
          <cell r="R124" t="str">
            <v>Mu11 v1</v>
          </cell>
          <cell r="S124">
            <v>41340</v>
          </cell>
          <cell r="T124">
            <v>11213</v>
          </cell>
          <cell r="U124">
            <v>0.1346</v>
          </cell>
          <cell r="V124">
            <v>0.13500000000000001</v>
          </cell>
          <cell r="W124">
            <v>2.2000000000000002</v>
          </cell>
          <cell r="X124">
            <v>4.9000000000000004</v>
          </cell>
          <cell r="Y124">
            <v>3.8</v>
          </cell>
          <cell r="Z124">
            <v>76.256</v>
          </cell>
        </row>
        <row r="125">
          <cell r="B125" t="str">
            <v>INGMURAL RESERVA TINTO 2008</v>
          </cell>
          <cell r="C125" t="str">
            <v>ING</v>
          </cell>
          <cell r="D125" t="str">
            <v>DOC DOURO</v>
          </cell>
          <cell r="E125" t="str">
            <v>MURAL RESERVA TINTO 2008</v>
          </cell>
          <cell r="F125" t="str">
            <v>Tinta Roriz (40%), Touriga Franca (40%), and Tinta Barroca (20%)</v>
          </cell>
          <cell r="G125" t="str">
            <v>Hand-picked and transported to winery in small baskets.</v>
          </cell>
          <cell r="H125" t="str">
            <v>From 15 September to 10 October</v>
          </cell>
          <cell r="I125" t="str">
            <v xml:space="preserve">5,5 ton/ha </v>
          </cell>
          <cell r="J125" t="str">
            <v>In stainless steel with maceration at 24-26ºC.</v>
          </cell>
          <cell r="K125" t="str">
            <v xml:space="preserve">Partially aged (25%) for 9 months in used French oak barrels. </v>
          </cell>
          <cell r="L125" t="str">
            <v>February 2012 with natural cork.</v>
          </cell>
          <cell r="M125" t="str">
            <v>33.300 bottles.</v>
          </cell>
          <cell r="N125" t="str">
            <v>May be included in vegetarian diet.</v>
          </cell>
          <cell r="O125" t="str">
            <v>Perfect with dishes of fat fish and red meat. Pour at 15-16°C.</v>
          </cell>
          <cell r="P125" t="str">
            <v xml:space="preserve">It has a beautiful ruby colour, dense and deep, ripe berry colour and fruity aromas with some spices like cinnamon. Full bodied, toasty and appetising in the palate with firm tannins and excellent acidity.  An attractive and elegant finish. You could enjoy it roght now, but this wine reveals that could age well in bottle.                                                PAULO COUTINHO 
</v>
          </cell>
          <cell r="Q125" t="str">
            <v>DOC DOURO</v>
          </cell>
          <cell r="R125" t="str">
            <v>MuR08 v1</v>
          </cell>
          <cell r="S125">
            <v>40963</v>
          </cell>
          <cell r="T125" t="str">
            <v>09776</v>
          </cell>
          <cell r="U125">
            <v>0.13930000000000001</v>
          </cell>
          <cell r="V125">
            <v>0</v>
          </cell>
          <cell r="W125">
            <v>0</v>
          </cell>
          <cell r="X125">
            <v>5.4</v>
          </cell>
          <cell r="Y125">
            <v>3.7</v>
          </cell>
          <cell r="Z125">
            <v>78.927999999999997</v>
          </cell>
        </row>
        <row r="126">
          <cell r="B126" t="str">
            <v>INGMURAL RESERVA TINTO 2010</v>
          </cell>
          <cell r="C126" t="str">
            <v>ING</v>
          </cell>
          <cell r="D126" t="str">
            <v>DOC DOURO</v>
          </cell>
          <cell r="E126" t="str">
            <v>MURAL RESERVA TINTO 2010</v>
          </cell>
          <cell r="F126" t="str">
            <v>Tinta Roriz (40%), Touriga Franca (40%), and Tinta Barroca (20%)</v>
          </cell>
          <cell r="K126" t="str">
            <v xml:space="preserve">Partially aged (25%) for 9 months in used French oak barrels. </v>
          </cell>
          <cell r="U126" t="e">
            <v>#N/A</v>
          </cell>
          <cell r="V126" t="e">
            <v>#N/A</v>
          </cell>
          <cell r="W126" t="e">
            <v>#N/A</v>
          </cell>
          <cell r="X126" t="e">
            <v>#N/A</v>
          </cell>
          <cell r="Y126" t="e">
            <v>#N/A</v>
          </cell>
          <cell r="Z126" t="e">
            <v>#N/A</v>
          </cell>
        </row>
        <row r="127">
          <cell r="B127" t="str">
            <v>INGMURAL RESERVA TINTO 2011</v>
          </cell>
          <cell r="C127" t="str">
            <v>ING</v>
          </cell>
          <cell r="D127" t="str">
            <v>DOC DOURO</v>
          </cell>
          <cell r="E127" t="str">
            <v>MURAL RESERVA TINTO 2011</v>
          </cell>
          <cell r="F127" t="str">
            <v>Tinta Roriz (40%), Touriga Franca (40%), and Touriga Nacional (20%)</v>
          </cell>
          <cell r="G127" t="str">
            <v>Hand-picked and transported to winery in small baskets.</v>
          </cell>
          <cell r="H127" t="str">
            <v>From 12th till 30th September</v>
          </cell>
          <cell r="I127" t="str">
            <v xml:space="preserve">6,0 ton/ha </v>
          </cell>
          <cell r="J127" t="str">
            <v>In stainless steel with maceration at 24-26ºC.</v>
          </cell>
          <cell r="K127" t="str">
            <v xml:space="preserve">Partially aged (25%) for 9 months in used French oak barrels. </v>
          </cell>
          <cell r="L127" t="str">
            <v>November 2013 with natural cork.</v>
          </cell>
          <cell r="M127" t="str">
            <v>60.000 bottles.</v>
          </cell>
          <cell r="N127" t="str">
            <v>May be included in vegetarian diet.</v>
          </cell>
          <cell r="O127" t="str">
            <v>It can be enjoyed with your favourite meat or chesses.</v>
          </cell>
          <cell r="P127" t="str">
            <v>Made with a very carefully winemaking, using gravity and precise techniques, this wine is full bodied with a ripe berry colour and fruity aromas. Toasty and appetising in the mouth with an attractive and elegant finish. A modern and pleasant Douro red.            
                                                                              PAULO COUTINHO</v>
          </cell>
          <cell r="Q127" t="str">
            <v>DOC DOURO</v>
          </cell>
          <cell r="R127" t="str">
            <v>MU Res11,v0</v>
          </cell>
          <cell r="S127">
            <v>41617</v>
          </cell>
          <cell r="T127">
            <v>12414</v>
          </cell>
          <cell r="U127">
            <v>0.14080000000000001</v>
          </cell>
          <cell r="V127">
            <v>0.14000000000000001</v>
          </cell>
          <cell r="W127">
            <v>0.6</v>
          </cell>
          <cell r="X127">
            <v>5</v>
          </cell>
          <cell r="Y127">
            <v>3.8</v>
          </cell>
          <cell r="Z127">
            <v>79.088000000000008</v>
          </cell>
        </row>
        <row r="128">
          <cell r="B128" t="str">
            <v>INGMURAL RESERVA TINTO 2013</v>
          </cell>
          <cell r="C128" t="str">
            <v>ING</v>
          </cell>
          <cell r="D128" t="str">
            <v>DOC DOURO</v>
          </cell>
          <cell r="E128" t="str">
            <v>MURAL RESERVA TINTO 2013</v>
          </cell>
          <cell r="F128" t="str">
            <v>Tinta Roriz (40%), Touriga Franca (40%), and Touriga Nacional (20%)</v>
          </cell>
          <cell r="G128" t="str">
            <v>Hand-picked and transported to winery in small baskets.</v>
          </cell>
          <cell r="H128" t="str">
            <v>From 26th September till 15th October</v>
          </cell>
          <cell r="I128" t="str">
            <v xml:space="preserve">5,5 tons/ha </v>
          </cell>
          <cell r="J128" t="str">
            <v>In stainless steel with maceration at 24-26ºC.</v>
          </cell>
          <cell r="K128" t="str">
            <v xml:space="preserve">Partially aged (25%) for 9 months in used French oak barrels. </v>
          </cell>
          <cell r="L128" t="str">
            <v>June 2015 with natural cork.</v>
          </cell>
          <cell r="N128" t="str">
            <v>May be included in vegetarian diet.</v>
          </cell>
          <cell r="O128" t="str">
            <v>It can be enjoyed with your favourite meat or chesses.</v>
          </cell>
          <cell r="P128" t="str">
            <v>Made with a very carefully winemaking, using gravity and precise techniques, this wine is full bodied with a ripe berry colour and fruity aromas. Toasty and appetising in the mouth with an attractive and elegant finish. A modern and pleasant Douro red.            
                                                                              PAULO COUTINHO</v>
          </cell>
          <cell r="Q128" t="str">
            <v>DOC DOURO</v>
          </cell>
          <cell r="R128" t="str">
            <v>MU Res13,v0</v>
          </cell>
          <cell r="S128">
            <v>42215</v>
          </cell>
          <cell r="T128">
            <v>15535</v>
          </cell>
          <cell r="U128">
            <v>0.13250000000000001</v>
          </cell>
          <cell r="V128">
            <v>0.13</v>
          </cell>
          <cell r="W128">
            <v>0.6</v>
          </cell>
          <cell r="X128">
            <v>5</v>
          </cell>
          <cell r="Y128">
            <v>3.75</v>
          </cell>
          <cell r="Z128">
            <v>74.440000000000012</v>
          </cell>
        </row>
        <row r="129">
          <cell r="B129" t="str">
            <v>INGMURAL RESERVA TINTO 2014</v>
          </cell>
          <cell r="C129" t="str">
            <v>ING</v>
          </cell>
          <cell r="D129" t="str">
            <v>DOC DOURO</v>
          </cell>
          <cell r="E129" t="str">
            <v>MURAL RESERVA TINTO 2014</v>
          </cell>
          <cell r="F129" t="str">
            <v>Tinta Roriz (40%), Touriga Franca (40%), and Touriga Nacional (20%)</v>
          </cell>
          <cell r="G129" t="str">
            <v>Hand-picked and transported to winery in small baskets.</v>
          </cell>
          <cell r="H129" t="str">
            <v>From 19th September till 6 October.</v>
          </cell>
          <cell r="I129" t="str">
            <v xml:space="preserve">5,5 tons/ha </v>
          </cell>
          <cell r="J129" t="str">
            <v>In stainless steel with maceration at 24-26ºC.</v>
          </cell>
          <cell r="K129" t="str">
            <v xml:space="preserve">Partially aged (25%) for 9 months in used French oak barrels. </v>
          </cell>
          <cell r="L129" t="str">
            <v>April 2017 with a cork stopper.</v>
          </cell>
          <cell r="M129" t="str">
            <v>40.000 bottles.</v>
          </cell>
          <cell r="N129" t="str">
            <v>May be included in vegetarian diet.</v>
          </cell>
          <cell r="O129" t="str">
            <v>It can be enjoyed with your favourite meat or chesses.</v>
          </cell>
          <cell r="P129" t="str">
            <v>Made with a very carefully winemaking, using gravity and precise techniques, this wine is full bodied with a ripe berry colour and fruity aromas. Toasty and appetising in the mouth with an attractive and elegant finish. A modern and pleasant Douro red.            
                                                                              PAULO COUTINHO</v>
          </cell>
          <cell r="Q129" t="str">
            <v>DOC DOURO</v>
          </cell>
          <cell r="R129" t="str">
            <v>MU Res14,v2</v>
          </cell>
          <cell r="S129">
            <v>42882</v>
          </cell>
          <cell r="T129">
            <v>19161</v>
          </cell>
          <cell r="U129">
            <v>0.13500000000000001</v>
          </cell>
          <cell r="V129">
            <v>0.13</v>
          </cell>
          <cell r="W129">
            <v>0.6</v>
          </cell>
          <cell r="X129">
            <v>5.2</v>
          </cell>
          <cell r="Y129">
            <v>3.63</v>
          </cell>
          <cell r="Z129">
            <v>75.84</v>
          </cell>
        </row>
        <row r="130">
          <cell r="B130" t="str">
            <v>PORMURAL RESERVA TINTO 2014</v>
          </cell>
          <cell r="C130" t="str">
            <v>POR</v>
          </cell>
          <cell r="D130" t="str">
            <v>DOC DOURO</v>
          </cell>
          <cell r="E130" t="str">
            <v>MURAL RESERVA TINTO 2014</v>
          </cell>
          <cell r="F130" t="str">
            <v>Tinta Roriz (40%), Touriga Franca (40%) e Touriga Nacional (20%)</v>
          </cell>
          <cell r="G130" t="str">
            <v>Vindima manual sendo depois transportada em caixas.</v>
          </cell>
          <cell r="H130" t="str">
            <v>Uvas colhidas entre 19 de Setembro a 6 de Outubro.</v>
          </cell>
          <cell r="I130" t="str">
            <v xml:space="preserve">5,5 tons/ha </v>
          </cell>
          <cell r="J130" t="str">
            <v xml:space="preserve">Maceração em cuba inox a temperatura controlada de 24-26ºC. </v>
          </cell>
          <cell r="K130" t="str">
            <v>25% deste vinho estagia do volume em cascos usados de carvalho Francês, durante 9 meses.</v>
          </cell>
          <cell r="L130" t="str">
            <v>Abril de 2017 com rolha cortiça.</v>
          </cell>
          <cell r="M130" t="str">
            <v>40.000 garrafas.</v>
          </cell>
          <cell r="N130" t="str">
            <v>Pode ser incluido em dietas vegetarianas.</v>
          </cell>
          <cell r="O130" t="str">
            <v>Perfeito para acompanhar pratos de carne, podendo também ser harmonizado com alguns queijos.</v>
          </cell>
          <cell r="P130" t="str">
            <v>Usando técnicas de vinificação suaves, usando gravidade e movimentações minimas no decorrer de todo o processo, obtemos um vinho que respeita na perfeição o fruto  que lhe deu origem. Cot ruby, profundo, revela aromas frutados e grande frescura. Na boca surge com personalidade, com taninos firmes e excelente acidez. Final longo e complexo, mostrando apetência a uma boa evolução na garrafa mas que ao mesmo tempo dará prazer de o beber enquanto jovem.                                                PAULO COUTINHO</v>
          </cell>
          <cell r="Q130" t="str">
            <v>DOC DOURO</v>
          </cell>
          <cell r="R130" t="str">
            <v>MU Res14,v2</v>
          </cell>
          <cell r="S130">
            <v>42882</v>
          </cell>
          <cell r="T130">
            <v>19161</v>
          </cell>
          <cell r="U130">
            <v>0.13500000000000001</v>
          </cell>
          <cell r="V130">
            <v>0.13</v>
          </cell>
          <cell r="W130">
            <v>0.6</v>
          </cell>
          <cell r="X130">
            <v>5.2</v>
          </cell>
          <cell r="Y130">
            <v>3.63</v>
          </cell>
          <cell r="Z130">
            <v>75.84</v>
          </cell>
        </row>
        <row r="131">
          <cell r="B131" t="str">
            <v>INGMURAL ROSÉ 2013</v>
          </cell>
          <cell r="C131" t="str">
            <v>ING</v>
          </cell>
          <cell r="D131" t="str">
            <v>DOC DOURO</v>
          </cell>
          <cell r="E131" t="str">
            <v>MURAL ROSÉ 2013</v>
          </cell>
          <cell r="F131" t="str">
            <v>Tinta Roriz (50%), Touriga Nacional (25%) and Touriga Franca (25%) .</v>
          </cell>
          <cell r="G131" t="str">
            <v>Hand-picked and transported to winery in small baskets.</v>
          </cell>
          <cell r="H131" t="str">
            <v>Picked from 25 September till 7 October.</v>
          </cell>
          <cell r="I131" t="str">
            <v xml:space="preserve">5,5 tons/ha </v>
          </cell>
          <cell r="J131" t="str">
            <v>Fermentation at 12-14ºC in stainless steel of musts obtained from direct pressing and juice from the maceration of skins.</v>
          </cell>
          <cell r="K131" t="str">
            <v>The wine rests in stainless steel vats until, bottling in order to preserve its freshness.</v>
          </cell>
          <cell r="L131" t="str">
            <v>April 2014 with natural cork.</v>
          </cell>
          <cell r="M131" t="str">
            <v>4.500 bottles</v>
          </cell>
          <cell r="N131" t="str">
            <v>May be included in vegetarian diet.</v>
          </cell>
          <cell r="O131" t="str">
            <v>Serve chilled as an apéritif or with salads, fish and shellfish dishes.</v>
          </cell>
          <cell r="P131" t="str">
            <v xml:space="preserve">In the past years we’ve been working to achieve more elegant and fresh Rosé wines. The grapes are grown with the objective to produce a Rosé and the must is obtained by direct pressing and skin contact on vats. A light and elegant pink colour lead us to this wine where the red fruits and slight floral notes dominate the aromatics. In the mouth we have very good balance and freshness, with the red fruits very present. A serious Rosé that also works very well as an aperitif or welcome drink.
PAULO COUTINHO
</v>
          </cell>
          <cell r="Q131" t="str">
            <v>DOC DOURO</v>
          </cell>
          <cell r="R131" t="str">
            <v>MuR13, v0</v>
          </cell>
          <cell r="S131">
            <v>41827</v>
          </cell>
          <cell r="T131">
            <v>13701</v>
          </cell>
          <cell r="U131">
            <v>0.1361</v>
          </cell>
          <cell r="V131">
            <v>0.13500000000000001</v>
          </cell>
          <cell r="W131">
            <v>1.5</v>
          </cell>
          <cell r="X131">
            <v>4.8899999999999997</v>
          </cell>
          <cell r="Y131">
            <v>3.45</v>
          </cell>
          <cell r="Z131">
            <v>76.815999999999988</v>
          </cell>
        </row>
        <row r="132">
          <cell r="B132" t="str">
            <v>PORMURAL ROSÉ 2013</v>
          </cell>
          <cell r="C132" t="str">
            <v>POR</v>
          </cell>
          <cell r="D132" t="str">
            <v>DOC DOURO</v>
          </cell>
          <cell r="E132" t="str">
            <v>MURAL ROSÉ 2013</v>
          </cell>
          <cell r="F132" t="str">
            <v>Tinta Roriz (50%), Touriga Nacional (25%) e Touriga Franca (25%) .</v>
          </cell>
          <cell r="G132" t="str">
            <v>Vindima manual sendo depois transportada em palotes (max 150Kg).</v>
          </cell>
          <cell r="H132" t="str">
            <v>De 25 Setembro a 7 de Outubro.</v>
          </cell>
          <cell r="I132" t="str">
            <v xml:space="preserve">5,5 tons/ha </v>
          </cell>
          <cell r="J132" t="str">
            <v xml:space="preserve">Aço inoxidável a temperatura controlada de 12-14ºC, em que parte derivou de prensagem directa e outra parte por sangria. </v>
          </cell>
          <cell r="K132" t="str">
            <v>O vinho permanece em cuba inox até ao enchimento por forma a garantir frescura e elegancia.</v>
          </cell>
          <cell r="L132" t="str">
            <v>Abril de 2014 com rolha de cortiça natural.</v>
          </cell>
          <cell r="M132" t="str">
            <v>4.500 grfs</v>
          </cell>
          <cell r="N132" t="str">
            <v>Pode ser incluido em dietas vegetarianas.</v>
          </cell>
          <cell r="O132" t="str">
            <v>Deverá ser servido bem fresco (11ºC) como vinho de entrada ou acompanhando peixes e mariscos.</v>
          </cell>
          <cell r="P132" t="str">
            <v xml:space="preserve">O consumidor exige cada vez mais, vinhos menos alcoólicos e frescos. No caso do Vinho Rosé essa exigência é ainda mais forte.  Daí termos que adaptar a tecnologia, passando a recolher uvas com o objectivo único de elaborar o Rosé, não deixando de lado o método de sangria. Obtemos assim um vinho de cor rosada e elegante em que os frutos vermelhos com leve toque floral são a sua identidade aromática. Na boca domina a elegância e a frescura, acompanhada pelo fruto vermelho bem maduro.                                                   PAULO COUTINHO         </v>
          </cell>
          <cell r="Q132" t="str">
            <v>DOC DOURO</v>
          </cell>
          <cell r="R132" t="str">
            <v>MuR13, v0</v>
          </cell>
          <cell r="S132">
            <v>41827</v>
          </cell>
          <cell r="T132">
            <v>13701</v>
          </cell>
          <cell r="U132">
            <v>0.1361</v>
          </cell>
          <cell r="V132">
            <v>0.13500000000000001</v>
          </cell>
          <cell r="W132">
            <v>1.5</v>
          </cell>
          <cell r="X132">
            <v>4.8899999999999997</v>
          </cell>
          <cell r="Y132">
            <v>3.45</v>
          </cell>
          <cell r="Z132">
            <v>76.815999999999988</v>
          </cell>
        </row>
        <row r="133">
          <cell r="B133" t="str">
            <v>PORMural Tinto 2008</v>
          </cell>
          <cell r="C133" t="str">
            <v>POR</v>
          </cell>
          <cell r="D133" t="str">
            <v>DOC DOURO</v>
          </cell>
          <cell r="E133" t="str">
            <v>Mural Tinto 2008</v>
          </cell>
          <cell r="F133" t="str">
            <v>Tinta Roriz (45%), Touriga Franca (40%) e Touriga Nacional(15%).</v>
          </cell>
          <cell r="G133" t="str">
            <v>Vindima manual sendo depois transportada em palotes (max 150Kg).</v>
          </cell>
          <cell r="H133" t="str">
            <v>De 10 a 25 de Setembro.</v>
          </cell>
          <cell r="I133" t="str">
            <v xml:space="preserve">6,0 ton/ha </v>
          </cell>
          <cell r="J133" t="str">
            <v xml:space="preserve">Maceração em cuba inox a temperatura controlada de 24-26ºC. </v>
          </cell>
          <cell r="K133" t="str">
            <v>25% deste vinho estagia do volume em cascos usados de carvalho Francês, durante 9 meses.</v>
          </cell>
          <cell r="L133" t="str">
            <v>Janeiro 2012 com rolha de cortiça natural.</v>
          </cell>
          <cell r="M133" t="str">
            <v>70.000 grfs</v>
          </cell>
          <cell r="N133" t="str">
            <v>Pode ser incluido em dietas vegetarianas.</v>
          </cell>
          <cell r="O133" t="str">
            <v>Perfeito para acompanhar pratos de peixe gordos ou carnes, podendo também ser harmonizado com alguns queijos.</v>
          </cell>
          <cell r="P133" t="str">
            <v>Denso e profundo, revelando aromas de especiarias onde sobressai a canela e geleia de frutos vermelhos. Na boca surge encorpado com taninos firmes e excelente acidez. Final longo e complexo, mostrando apetência a uma boa evolução na garrafa mas ao mesmo tempo dará prazer de o beber enquanto jovem.                                                PAULO COUTINHO</v>
          </cell>
          <cell r="Q133" t="str">
            <v>DOC DOURO</v>
          </cell>
          <cell r="R133" t="str">
            <v>Mu08, V2</v>
          </cell>
          <cell r="S133">
            <v>40970</v>
          </cell>
          <cell r="T133" t="str">
            <v>09704</v>
          </cell>
          <cell r="U133">
            <v>0.13109999999999999</v>
          </cell>
          <cell r="V133">
            <v>0</v>
          </cell>
          <cell r="W133">
            <v>2</v>
          </cell>
          <cell r="X133">
            <v>5</v>
          </cell>
          <cell r="Y133">
            <v>3.84</v>
          </cell>
          <cell r="Z133">
            <v>74.215999999999994</v>
          </cell>
        </row>
        <row r="134">
          <cell r="B134" t="str">
            <v>INGMURAL TINTO 2010</v>
          </cell>
          <cell r="C134" t="str">
            <v>ING</v>
          </cell>
          <cell r="D134" t="str">
            <v>DOC DOURO</v>
          </cell>
          <cell r="E134" t="str">
            <v>MURAL TINTO 2010</v>
          </cell>
          <cell r="F134" t="str">
            <v>Touriga Franca (40%), Tinta Roriz (30%) and Tinta Barroca (30%)</v>
          </cell>
          <cell r="G134" t="str">
            <v>Hand-picked and transported to winery in small baskets.</v>
          </cell>
          <cell r="H134" t="str">
            <v>From 14th September till 8 October.</v>
          </cell>
          <cell r="I134" t="str">
            <v xml:space="preserve">6,0 ton/ha </v>
          </cell>
          <cell r="J134" t="str">
            <v>In stainless steel with maceration at 25-26ºC.</v>
          </cell>
          <cell r="K134" t="str">
            <v xml:space="preserve">Partially aged (25%) for 4 months in used French oak barrels. </v>
          </cell>
          <cell r="L134" t="str">
            <v>June 2011 with natural cork.</v>
          </cell>
          <cell r="M134" t="str">
            <v>40.000 bottles.</v>
          </cell>
          <cell r="N134" t="str">
            <v>May be included in vegetarian diet.</v>
          </cell>
          <cell r="O134" t="str">
            <v>It can be enjoyed with your favourite meat or chesses.</v>
          </cell>
          <cell r="P134" t="str">
            <v>Made with a very carefully winemaking, using gravity and precise techniques, this wine has a dark ruby colour, with fresh aromas of red fruits and raspberries. Well-balanced on the palate, full bodied, ripe tannins and a long and complex finish. A modern and pleasant Douro red.
PAULO COUTINHO</v>
          </cell>
          <cell r="Q134" t="str">
            <v>DOC DOURO</v>
          </cell>
          <cell r="R134" t="str">
            <v>Mu v0</v>
          </cell>
          <cell r="S134">
            <v>41440</v>
          </cell>
          <cell r="T134">
            <v>11172</v>
          </cell>
          <cell r="U134">
            <v>0.13589999999999999</v>
          </cell>
          <cell r="V134">
            <v>0</v>
          </cell>
          <cell r="W134">
            <v>2.2999999999999998</v>
          </cell>
          <cell r="X134">
            <v>5.0999999999999996</v>
          </cell>
          <cell r="Y134">
            <v>3.78</v>
          </cell>
          <cell r="Z134">
            <v>77.024000000000001</v>
          </cell>
        </row>
        <row r="135">
          <cell r="B135" t="str">
            <v>PORMURAL TINTO 2011</v>
          </cell>
          <cell r="C135" t="str">
            <v>POR</v>
          </cell>
          <cell r="D135" t="str">
            <v>DOC DOURO</v>
          </cell>
          <cell r="E135" t="str">
            <v>MURAL TINTO 2011</v>
          </cell>
          <cell r="F135" t="str">
            <v xml:space="preserve"> Tinta Roriz (45%), Touriga Franca (40%), e Touriga Nacional (15%)</v>
          </cell>
          <cell r="G135" t="str">
            <v>Vindima manual sendo depois transportada em palotes (max 150Kg).</v>
          </cell>
          <cell r="H135" t="str">
            <v>De 12 a 30 de Setembro.</v>
          </cell>
          <cell r="I135" t="str">
            <v xml:space="preserve">6,0 ton/ha </v>
          </cell>
          <cell r="J135" t="str">
            <v xml:space="preserve">Maceração em cuba inox a temperatura controlada de 25-26ºC. </v>
          </cell>
          <cell r="K135" t="str">
            <v>25% deste vinho estagia do volume em cascos usados de carvalho Francês, durante 9 meses.</v>
          </cell>
          <cell r="L135" t="str">
            <v>Junho 2013 com rolha de cortiça natural.</v>
          </cell>
          <cell r="M135" t="str">
            <v>60.000 grfs</v>
          </cell>
          <cell r="N135" t="str">
            <v>Pode ser incluido em dietas vegetarianas.</v>
          </cell>
          <cell r="O135" t="str">
            <v>Perfeito para acompanhar pratos de carne, podendo também ser harmonizado com alguns queijos.</v>
          </cell>
          <cell r="P135" t="str">
            <v>Por forma a respeitar a matéria prima, este vinho foi fermentado usando técnicas de gravidade e movimentações suaves no decorrer de todo o processo.  Denso e profundo, revelando aromas de especiarias mas sobretudo frutos vermelhos. Na boca surge equilibrado, com com taninos firmes e excelente acidez. Final longo e complexo, mostrando apetência a uma boa evolução na garrafa mas ao mesmo tempo dará prazer de o beber enquanto jovem.                                                PAULO COUTINHO</v>
          </cell>
          <cell r="Q135" t="str">
            <v>DOC DOURO</v>
          </cell>
          <cell r="R135" t="str">
            <v>MuT11 V1</v>
          </cell>
          <cell r="S135">
            <v>41989</v>
          </cell>
          <cell r="T135">
            <v>13616</v>
          </cell>
          <cell r="U135">
            <v>0.1391</v>
          </cell>
          <cell r="V135">
            <v>0.13500000000000001</v>
          </cell>
          <cell r="W135">
            <v>0.7</v>
          </cell>
          <cell r="X135">
            <v>4.8</v>
          </cell>
          <cell r="Y135">
            <v>3.75</v>
          </cell>
          <cell r="Z135">
            <v>78.176000000000002</v>
          </cell>
        </row>
        <row r="136">
          <cell r="B136" t="str">
            <v>PORMURAL TINTO 2014</v>
          </cell>
          <cell r="C136" t="str">
            <v>POR</v>
          </cell>
          <cell r="D136" t="str">
            <v>DOC DOURO</v>
          </cell>
          <cell r="E136" t="str">
            <v>MURAL TINTO 2014</v>
          </cell>
          <cell r="F136" t="str">
            <v xml:space="preserve"> Tinta Roriz (45%), Touriga Franca (40%), e Touriga Nacional (15%)</v>
          </cell>
          <cell r="G136" t="str">
            <v>Vindima manual sendo depois transportada em palotes.</v>
          </cell>
          <cell r="H136" t="str">
            <v>De 19 Setembro a 06 de Outubro.</v>
          </cell>
          <cell r="I136" t="str">
            <v xml:space="preserve">6,0 ton/ha </v>
          </cell>
          <cell r="J136" t="str">
            <v xml:space="preserve">Maceração em cuba inox a temperatura controlada de 25-26ºC. </v>
          </cell>
          <cell r="K136" t="str">
            <v>25% deste vinho estagia do volume em cascos usados de carvalho Francês, durante 9 meses.</v>
          </cell>
          <cell r="L136" t="str">
            <v>Fevereiro de 2016 com rolha de cortiça natural</v>
          </cell>
          <cell r="M136" t="str">
            <v>15.000 grfs</v>
          </cell>
          <cell r="N136" t="str">
            <v>Pode ser incluido em dietas vegetarianas.</v>
          </cell>
          <cell r="O136" t="str">
            <v>Perfeito para acompanhar pratos de carne, podendo também ser harmonizado com alguns queijos.</v>
          </cell>
          <cell r="P136" t="str">
            <v>Este vinho foi fermentado usando técnicas de gravidade e movimentações suaves no decorrer de todo o processo.  Denso e profundo, revela aromas frutados e grande frescura. Na boca surge equilibrado, com com taninos firmes e excelente acidez. Final longo e complexo, mostrando apetência a uma boa evolução na garrafa mas ao mesmo tempo dará prazer de o beber enquanto jovem.                                                PAULO COUTINHO</v>
          </cell>
          <cell r="Q136" t="str">
            <v>DOC DOURO</v>
          </cell>
          <cell r="R136" t="str">
            <v>MuT14 V1</v>
          </cell>
          <cell r="S136">
            <v>42383</v>
          </cell>
          <cell r="T136">
            <v>16211</v>
          </cell>
          <cell r="U136">
            <v>0.13489999999999999</v>
          </cell>
          <cell r="V136">
            <v>0.13</v>
          </cell>
          <cell r="W136">
            <v>1.3</v>
          </cell>
          <cell r="X136">
            <v>4.9000000000000004</v>
          </cell>
          <cell r="Y136">
            <v>3.85</v>
          </cell>
          <cell r="Z136">
            <v>75.783999999999992</v>
          </cell>
        </row>
        <row r="137">
          <cell r="B137" t="str">
            <v>INGMURAL TINTO 2014</v>
          </cell>
          <cell r="C137" t="str">
            <v>ING</v>
          </cell>
          <cell r="D137" t="str">
            <v>DOC DOURO</v>
          </cell>
          <cell r="E137" t="str">
            <v>MURAL TINTO 2014</v>
          </cell>
          <cell r="F137" t="str">
            <v xml:space="preserve"> Tinta Roriz (45%), Touriga Franca (40%), and Touriga Nacional (15%)</v>
          </cell>
          <cell r="G137" t="str">
            <v>Hand-picked and transported to winery in small baskets.</v>
          </cell>
          <cell r="H137" t="str">
            <v>From 19th September till 6 October.</v>
          </cell>
          <cell r="I137" t="str">
            <v xml:space="preserve">6,0 ton/ha </v>
          </cell>
          <cell r="J137" t="str">
            <v>In stainless steel with maceration at 25-26ºC.</v>
          </cell>
          <cell r="K137" t="str">
            <v xml:space="preserve">Partially aged (25%) for 9 months in used French oak barrels. </v>
          </cell>
          <cell r="L137" t="str">
            <v>February 2016 with natural cork.</v>
          </cell>
          <cell r="M137" t="str">
            <v>15.000 bottles.</v>
          </cell>
          <cell r="N137" t="str">
            <v>May be included in vegetarian diet.</v>
          </cell>
          <cell r="O137" t="str">
            <v>It can be enjoyed with your favourite meat or chesses.</v>
          </cell>
          <cell r="P137" t="str">
            <v>Made with a very carefully winemaking, using gravity and precise techniques, this wine has a dark ruby colour, with fresh aromas of red fruits and raspberries. Well-balanced on the palate, full bodied, ripe tannins and a long and complex finish. A modern and pleasant Douro red.
PAULO COUTINHO</v>
          </cell>
          <cell r="Q137" t="str">
            <v>DOC DOURO</v>
          </cell>
          <cell r="R137" t="str">
            <v>MuT14 V1</v>
          </cell>
          <cell r="S137">
            <v>42484</v>
          </cell>
          <cell r="T137">
            <v>16211</v>
          </cell>
          <cell r="U137">
            <v>0.13489999999999999</v>
          </cell>
          <cell r="V137">
            <v>0.13</v>
          </cell>
          <cell r="W137">
            <v>1.3</v>
          </cell>
          <cell r="X137">
            <v>4.9000000000000004</v>
          </cell>
          <cell r="Y137">
            <v>3.85</v>
          </cell>
          <cell r="Z137">
            <v>75.783999999999992</v>
          </cell>
        </row>
        <row r="138">
          <cell r="B138" t="str">
            <v>PORMURAL TINTO 2015</v>
          </cell>
          <cell r="C138" t="str">
            <v>POR</v>
          </cell>
          <cell r="D138" t="str">
            <v>DOC DOURO</v>
          </cell>
          <cell r="E138" t="str">
            <v>MURAL TINTO 2015</v>
          </cell>
          <cell r="F138" t="str">
            <v xml:space="preserve"> Tinta Roriz (45%), Touriga Franca (40%), e Touriga Nacional (15%)</v>
          </cell>
          <cell r="G138" t="str">
            <v>Vindima manual sendo depois transportada em palotes.</v>
          </cell>
          <cell r="J138" t="str">
            <v xml:space="preserve">Maceração em cuba inox a temperatura controlada de 25-26ºC. </v>
          </cell>
          <cell r="K138" t="str">
            <v>25% deste vinho estagia do volume em cascos usados de carvalho Francês, durante 9 meses.</v>
          </cell>
          <cell r="N138" t="str">
            <v>Pode ser incluido em dietas vegetarianas.</v>
          </cell>
          <cell r="O138" t="str">
            <v>Perfeito para acompanhar pratos de carne, podendo também ser harmonizado com alguns queijos.</v>
          </cell>
          <cell r="P138" t="str">
            <v>Este vinho foi fermentado usando técnicas de gravidade e movimentações suaves no decorrer de todo o processo.  Denso e profundo, revela aromas frutados e grande frescura. Na boca surge equilibrado, com com taninos firmes e excelente acidez. Final longo e complexo, mostrando apetência a uma boa evolução na garrafa mas ao mesmo tempo dará prazer de o beber enquanto jovem.                                                PAULO COUTINHO</v>
          </cell>
          <cell r="Q138" t="str">
            <v>DOC DOURO</v>
          </cell>
          <cell r="R138" t="str">
            <v>MuT15 V0</v>
          </cell>
          <cell r="U138" t="e">
            <v>#N/A</v>
          </cell>
          <cell r="V138">
            <v>0.13</v>
          </cell>
          <cell r="W138" t="e">
            <v>#N/A</v>
          </cell>
          <cell r="X138" t="e">
            <v>#N/A</v>
          </cell>
          <cell r="Y138" t="e">
            <v>#N/A</v>
          </cell>
          <cell r="Z138" t="e">
            <v>#N/A</v>
          </cell>
        </row>
        <row r="140">
          <cell r="B140" t="str">
            <v>PORMuros de Vinha  Branco 2010</v>
          </cell>
          <cell r="C140" t="str">
            <v>POR</v>
          </cell>
          <cell r="E140" t="str">
            <v>Muros de Vinha  Branco 2010</v>
          </cell>
          <cell r="O140" t="str">
            <v xml:space="preserve"> </v>
          </cell>
          <cell r="Q140" t="str">
            <v xml:space="preserve"> </v>
          </cell>
          <cell r="S140" t="str">
            <v xml:space="preserve"> </v>
          </cell>
          <cell r="T140" t="str">
            <v xml:space="preserve"> </v>
          </cell>
          <cell r="U140" t="e">
            <v>#N/A</v>
          </cell>
          <cell r="V140" t="e">
            <v>#N/A</v>
          </cell>
          <cell r="W140" t="e">
            <v>#N/A</v>
          </cell>
          <cell r="X140" t="e">
            <v>#N/A</v>
          </cell>
          <cell r="Y140" t="e">
            <v>#N/A</v>
          </cell>
          <cell r="Z140" t="e">
            <v>#N/A</v>
          </cell>
        </row>
        <row r="141">
          <cell r="B141" t="str">
            <v>INGMuros de Vinha 2009</v>
          </cell>
          <cell r="C141" t="str">
            <v>ING</v>
          </cell>
          <cell r="D141" t="str">
            <v>DOC DOURO</v>
          </cell>
          <cell r="E141" t="str">
            <v>Muros de Vinha 2009</v>
          </cell>
          <cell r="F141" t="str">
            <v>Tinta Roriz (40%), Touriga Franca (40%) and Touriga Nacional (20%).</v>
          </cell>
          <cell r="G141" t="str">
            <v>Hand-picked and transported to winery in small baskets.</v>
          </cell>
          <cell r="H141" t="str">
            <v>From 7 till 24 September.</v>
          </cell>
          <cell r="I141" t="str">
            <v xml:space="preserve">6,0 ton/ha </v>
          </cell>
          <cell r="J141" t="str">
            <v>In stainless steel with maceration at 24-26ºC.</v>
          </cell>
          <cell r="K141" t="str">
            <v>Part of the wine (25%) has aged in French oak barrels for nini months in our cellars.</v>
          </cell>
          <cell r="L141" t="str">
            <v>January and February 2012 with natural cork.</v>
          </cell>
          <cell r="M141" t="str">
            <v>25.000 bottles</v>
          </cell>
          <cell r="N141" t="str">
            <v>May be included in vegetarian diet.</v>
          </cell>
          <cell r="O141" t="str">
            <v>It can be enjoyed with your favourite meat or chesses.</v>
          </cell>
          <cell r="P141" t="str">
            <v>Full bodied with a ripe berry colour and fruity aromas. Toasty and appetising in the palate with na attractive and elegant finish.                                                  PAULO COUTINHO</v>
          </cell>
          <cell r="Q141" t="str">
            <v>DOC DOURO</v>
          </cell>
          <cell r="R141" t="str">
            <v>MV T09, V1</v>
          </cell>
          <cell r="S141">
            <v>41477</v>
          </cell>
          <cell r="T141">
            <v>11218</v>
          </cell>
          <cell r="U141">
            <v>0.1363</v>
          </cell>
          <cell r="V141">
            <v>0.13500000000000001</v>
          </cell>
          <cell r="W141">
            <v>2.2000000000000002</v>
          </cell>
          <cell r="X141">
            <v>5</v>
          </cell>
          <cell r="Y141">
            <v>3.77</v>
          </cell>
          <cell r="Z141">
            <v>77.207999999999998</v>
          </cell>
        </row>
        <row r="142">
          <cell r="B142" t="str">
            <v>INGMUROS DE VINHA BRANCO 2011</v>
          </cell>
          <cell r="C142" t="str">
            <v>ING</v>
          </cell>
          <cell r="D142" t="str">
            <v>DOC DOURO</v>
          </cell>
          <cell r="E142" t="str">
            <v>MUROS DE VINHA BRANCO 2011</v>
          </cell>
          <cell r="F142" t="str">
            <v xml:space="preserve">Malvasia Fina (50%), Codega do Larinho (40%), Fernão Pires (10%) </v>
          </cell>
          <cell r="O142" t="str">
            <v>The perfect accompaniment to fish and shellfish dishes.</v>
          </cell>
          <cell r="P142" t="str">
            <v>IT has intense aromas and is clean and crisp on the mouth. The perfect accompaniment to fish and shellfish dishes.</v>
          </cell>
          <cell r="U142" t="e">
            <v>#N/A</v>
          </cell>
          <cell r="V142" t="e">
            <v>#N/A</v>
          </cell>
          <cell r="W142" t="e">
            <v>#N/A</v>
          </cell>
          <cell r="X142" t="e">
            <v>#N/A</v>
          </cell>
          <cell r="Y142" t="e">
            <v>#N/A</v>
          </cell>
          <cell r="Z142" t="e">
            <v>#N/A</v>
          </cell>
        </row>
        <row r="143">
          <cell r="B143" t="str">
            <v>PORMUROS DE VINHA BRANCO 2011</v>
          </cell>
          <cell r="C143" t="str">
            <v>POR</v>
          </cell>
          <cell r="D143" t="str">
            <v>DOC DOURO</v>
          </cell>
          <cell r="E143" t="str">
            <v>MUROS DE VINHA BRANCO 2011</v>
          </cell>
          <cell r="F143" t="str">
            <v xml:space="preserve">Malvasia Fina (50%), Codega do Larinho (40%), Fernão Pires (10%) </v>
          </cell>
          <cell r="G143" t="str">
            <v>Vindima manual sendo depois transportada em palotes (max 150Kg).</v>
          </cell>
          <cell r="H143" t="str">
            <v>De 23 Agosto a 19 de Setembro.</v>
          </cell>
          <cell r="I143" t="str">
            <v xml:space="preserve">6,0 tons/ha </v>
          </cell>
          <cell r="J143" t="str">
            <v>Em cuba de aço inoxidável, a uma temperatura controlada de 14-16ºC.</v>
          </cell>
          <cell r="K143" t="str">
            <v>O vinho permanece durante o estágio em cuba inox com as suas borras finas, de modo a garantir uma maior complexidade e longevidade do vinho.</v>
          </cell>
          <cell r="L143" t="str">
            <v>Abril 2012 com rolha de cortiça natural.</v>
          </cell>
          <cell r="M143" t="str">
            <v>18.500 grfs</v>
          </cell>
          <cell r="N143" t="str">
            <v>Pode ser incluido em dietas vegetarianas.</v>
          </cell>
          <cell r="O143" t="str">
            <v>Perfeito acompanhante de peixes e mariscos.</v>
          </cell>
          <cell r="P143" t="str">
            <v xml:space="preserve">De cor citrina com boa intensidade aromática, notas de fruto tropical maduro e flores brancas. Na boca mostra uma bela acidez, refrescante e elegante, deixa um final longo e refrescante. Perfeito acompanhamente de pratos de peixe e mariscos.                                   PAULO COUTINHO </v>
          </cell>
          <cell r="Q143" t="str">
            <v>DOC DOURO</v>
          </cell>
          <cell r="R143" t="str">
            <v>MVB11, v2</v>
          </cell>
          <cell r="S143">
            <v>41037</v>
          </cell>
          <cell r="T143" t="str">
            <v>09822</v>
          </cell>
          <cell r="U143">
            <v>0.12809999999999999</v>
          </cell>
          <cell r="V143">
            <v>0.125</v>
          </cell>
          <cell r="W143">
            <v>2.2999999999999998</v>
          </cell>
          <cell r="X143">
            <v>5.3</v>
          </cell>
          <cell r="Y143">
            <v>3.28</v>
          </cell>
          <cell r="Z143">
            <v>72.655999999999992</v>
          </cell>
        </row>
        <row r="144">
          <cell r="B144" t="str">
            <v>PORMUROS DE VINHA BRANCO 2012</v>
          </cell>
          <cell r="C144" t="str">
            <v>POR</v>
          </cell>
          <cell r="D144" t="str">
            <v>DOC DOURO</v>
          </cell>
          <cell r="E144" t="str">
            <v>MUROS DE VINHA BRANCO 2012</v>
          </cell>
          <cell r="F144" t="str">
            <v xml:space="preserve">Malvasia Fina (50%), Codega do Larinho (40%), Fernão Pires (10%) </v>
          </cell>
          <cell r="G144" t="str">
            <v>Vindima manual sendo depois transportada em palotes (max 150Kg).</v>
          </cell>
          <cell r="H144" t="str">
            <v>De 28 Setembro a 3 de Outubro.</v>
          </cell>
          <cell r="I144" t="str">
            <v xml:space="preserve">5,5 tons/ha </v>
          </cell>
          <cell r="J144" t="str">
            <v>Em cuba de aço inoxidável, a uma temperatura controlada de 14ºC.</v>
          </cell>
          <cell r="K144" t="str">
            <v>O vinho permanece durante o estágio em cuba inox com as suas borras finas, de modo a garantir uma maior complexidade e longevidade do vinho.</v>
          </cell>
          <cell r="L144" t="str">
            <v>Abril 2013 com rolha de cortiça natural.</v>
          </cell>
          <cell r="M144" t="str">
            <v>13.800 grfs</v>
          </cell>
          <cell r="N144" t="str">
            <v>Pode ser incluido em dietas vegetarianas.</v>
          </cell>
          <cell r="O144" t="str">
            <v>Perfeito acompanhante de peixes e mariscos.</v>
          </cell>
          <cell r="P144" t="str">
            <v xml:space="preserve">De cor citrina com boa intensidade aromática, notas de fruto tropical fresco e flores brancas. Na boca mostra uma bela acidez, refrescante e elegante, deixa um final longo e refrescante. Perfeito acompanhamento de pratos de peixe e mariscos.                                   PAULO COUTINHO </v>
          </cell>
          <cell r="Q144" t="str">
            <v>DOC DOURO</v>
          </cell>
          <cell r="R144" t="str">
            <v>MVB12,V0</v>
          </cell>
          <cell r="S144">
            <v>41394</v>
          </cell>
          <cell r="T144">
            <v>11616</v>
          </cell>
          <cell r="U144">
            <v>0.12620000000000001</v>
          </cell>
          <cell r="V144">
            <v>0.125</v>
          </cell>
          <cell r="W144">
            <v>3.1</v>
          </cell>
          <cell r="X144">
            <v>5.4</v>
          </cell>
          <cell r="Y144">
            <v>3.24</v>
          </cell>
          <cell r="Z144">
            <v>71.911999999999992</v>
          </cell>
        </row>
        <row r="145">
          <cell r="B145" t="str">
            <v>PORMUROS DE VINHA BRANCO 2013</v>
          </cell>
          <cell r="C145" t="str">
            <v>POR</v>
          </cell>
          <cell r="D145" t="str">
            <v>DOC DOURO</v>
          </cell>
          <cell r="E145" t="str">
            <v>MUROS DE VINHA BRANCO 2013</v>
          </cell>
          <cell r="F145" t="str">
            <v>Malvasia Fina (45%); Gouveio (45%); Codega do Larinho (10%);.</v>
          </cell>
          <cell r="G145" t="str">
            <v>Vindima manual sendo depois transportada em palotes (max 150Kg).</v>
          </cell>
          <cell r="H145" t="str">
            <v>De 15 a 25 de Setembro.</v>
          </cell>
          <cell r="I145" t="str">
            <v xml:space="preserve">5,5 tons/ha </v>
          </cell>
          <cell r="J145" t="str">
            <v>Em cuba de aço inoxidável, a uma temperatura controlada de 14ºC.</v>
          </cell>
          <cell r="K145" t="str">
            <v>O vinho permanece durante o estágio em cuba inox com as suas borras finas, de modo a garantir uma maior complexidade e longevidade do vinho.</v>
          </cell>
          <cell r="L145" t="str">
            <v>Fevereiro 2014 com rolha de cortiça natural.</v>
          </cell>
          <cell r="M145" t="str">
            <v>4.800 grfs</v>
          </cell>
          <cell r="N145" t="str">
            <v>Pode ser incluido em dietas vegetarianas.</v>
          </cell>
          <cell r="O145" t="str">
            <v>Perfeito acompanhante de peixes e mariscos.</v>
          </cell>
          <cell r="P145" t="str">
            <v xml:space="preserve">De cor citrina com boa intensidade aromática, notas de fruto tropical fresco e flores brancas. Na boca mostra uma bela acidez, refrescante e elegante, deixa um final longo e refrescante. Perfeito acompanhamento de pratos de peixe e mariscos.                                   PAULO COUTINHO </v>
          </cell>
          <cell r="Q145" t="str">
            <v>DOC DOURO</v>
          </cell>
          <cell r="R145" t="str">
            <v>MVB13,V1</v>
          </cell>
          <cell r="S145">
            <v>41770</v>
          </cell>
          <cell r="T145">
            <v>13054</v>
          </cell>
          <cell r="U145">
            <v>0.12809999999999999</v>
          </cell>
          <cell r="V145">
            <v>0.125</v>
          </cell>
          <cell r="W145">
            <v>1.9</v>
          </cell>
          <cell r="X145">
            <v>5.5</v>
          </cell>
          <cell r="Y145">
            <v>3.18</v>
          </cell>
          <cell r="Z145">
            <v>72.495999999999995</v>
          </cell>
        </row>
        <row r="146">
          <cell r="B146" t="str">
            <v>PORMUROS DE VINHA BRANCO 2014</v>
          </cell>
          <cell r="C146" t="str">
            <v>POR</v>
          </cell>
          <cell r="D146" t="str">
            <v>DOC DOURO</v>
          </cell>
          <cell r="E146" t="str">
            <v>MUROS DE VINHA BRANCO 2014</v>
          </cell>
          <cell r="F146" t="str">
            <v>Malvasia Fina (45%); Gouveio (30%); Moscatel Galego Branco (15%); Síria (10%).</v>
          </cell>
          <cell r="G146" t="str">
            <v>Vindima manual sendo depois transportada em palotes (max 150Kg).</v>
          </cell>
          <cell r="H146" t="str">
            <v>Uvas colhidas de 6 a 16 de Setembro.</v>
          </cell>
          <cell r="I146" t="str">
            <v xml:space="preserve">5,2 ton/ha </v>
          </cell>
          <cell r="J146" t="str">
            <v>Em cuba de aço inoxidável, a uma temperatura controlada de 14ºC-16ºC.</v>
          </cell>
          <cell r="K146" t="str">
            <v>O vinho permanece durante o estágio em cuba inox com as suas borras finas, de modo a garantir uma maior complexidade e longevidade do vinho.</v>
          </cell>
          <cell r="L146" t="str">
            <v>Fevereiro 2015 com rolha de cortiça natural.</v>
          </cell>
          <cell r="M146" t="str">
            <v>13.000 garrafas.</v>
          </cell>
          <cell r="N146" t="str">
            <v>Pode ser incluido em dietas vegetarianas.</v>
          </cell>
          <cell r="O146" t="str">
            <v>Perfeito acompanhante de peixes e mariscos.</v>
          </cell>
          <cell r="P146" t="str">
            <v xml:space="preserve">De cor citrina com boa intensidade aromática, onde as notas florais predominantemente brancas imperam. Na boca mostra uma bela acidez, refrescante e elegante, deixa um final longo e refrescante. Perfeito acompanhamento de pratos de peixe e mariscos.                                   PAULO COUTINHO </v>
          </cell>
          <cell r="Q146" t="str">
            <v>DOC DOURO</v>
          </cell>
          <cell r="R146" t="str">
            <v>MVB V1</v>
          </cell>
          <cell r="S146">
            <v>42080</v>
          </cell>
          <cell r="T146">
            <v>14845</v>
          </cell>
          <cell r="U146">
            <v>0.12970000000000001</v>
          </cell>
          <cell r="V146">
            <v>0.125</v>
          </cell>
          <cell r="W146">
            <v>2.1</v>
          </cell>
          <cell r="X146">
            <v>5.68</v>
          </cell>
          <cell r="Y146">
            <v>3.3</v>
          </cell>
          <cell r="Z146">
            <v>73.472000000000008</v>
          </cell>
        </row>
        <row r="147">
          <cell r="B147" t="str">
            <v>INGMUROS DE VINHA BRANCO 2014</v>
          </cell>
          <cell r="C147" t="str">
            <v>ING</v>
          </cell>
          <cell r="D147" t="str">
            <v>DOC DOURO</v>
          </cell>
          <cell r="E147" t="str">
            <v>MUROS DE VINHA BRANCO 2014</v>
          </cell>
          <cell r="F147" t="str">
            <v>Malvasia Fina (45%); Gouveio (30%); Moscatel Galego Branco (15%); Síria (10%).</v>
          </cell>
          <cell r="G147" t="str">
            <v>Hand picked / grapes transported in boxes.</v>
          </cell>
          <cell r="H147" t="str">
            <v>Between the 6th and 16th September.</v>
          </cell>
          <cell r="I147" t="str">
            <v xml:space="preserve">5,2 ton/ha </v>
          </cell>
          <cell r="J147" t="str">
            <v>Fermented in stainless steel at a temperature control of 14-16ºC.</v>
          </cell>
          <cell r="K147" t="str">
            <v>The wine rests in stainless steel vats until bottling in order to preserve its freshness.</v>
          </cell>
          <cell r="L147" t="str">
            <v>February 2015 with natural cork.</v>
          </cell>
          <cell r="M147" t="str">
            <v>13.000 bottles.</v>
          </cell>
          <cell r="N147" t="str">
            <v>May be included in vegetarian diet.</v>
          </cell>
          <cell r="O147" t="str">
            <v>The perfect accompaniment under 11ºC as na entry, fish and shellfish dishes.</v>
          </cell>
          <cell r="P147" t="str">
            <v xml:space="preserve">The wine was left on its lees in order to develop complexity and richness, but it is his lovely fresh aromas the more impressive sensation. Clean and crisp on the mouth make it the perfect accompaniment to salads, fish and shellfish dishes.                                                   PAULO COUTINHO         </v>
          </cell>
          <cell r="Q147" t="str">
            <v>DOC DOURO</v>
          </cell>
          <cell r="R147" t="str">
            <v>MVB V2</v>
          </cell>
          <cell r="S147">
            <v>42081</v>
          </cell>
          <cell r="T147">
            <v>14845</v>
          </cell>
          <cell r="U147">
            <v>0.12970000000000001</v>
          </cell>
          <cell r="V147">
            <v>0.125</v>
          </cell>
          <cell r="W147">
            <v>2.1</v>
          </cell>
          <cell r="X147">
            <v>5.68</v>
          </cell>
          <cell r="Y147">
            <v>3.3</v>
          </cell>
          <cell r="Z147">
            <v>73.472000000000008</v>
          </cell>
        </row>
        <row r="148">
          <cell r="B148" t="str">
            <v>PORMUROS DE VINHA BRANCO 2015</v>
          </cell>
          <cell r="C148" t="str">
            <v>POR</v>
          </cell>
          <cell r="D148" t="str">
            <v>DOC DOURO</v>
          </cell>
          <cell r="E148" t="str">
            <v>MUROS DE VINHA BRANCO 2015</v>
          </cell>
          <cell r="F148" t="str">
            <v>Malvasia Fina (45%); Gouveio (30%); Moscatel Galego Branco (15%); Síria (10%).</v>
          </cell>
          <cell r="G148" t="str">
            <v>Vindima manual sendo depois transportada em palotes (max 150Kg).</v>
          </cell>
          <cell r="H148" t="str">
            <v>Uvas colhidas de 4 a 12 de Setembro.</v>
          </cell>
          <cell r="J148" t="str">
            <v>Em cuba de aço inoxidável, a uma temperatura controlada de 14ºC-16ºC.</v>
          </cell>
          <cell r="K148" t="str">
            <v>O vinho permanece durante o estágio em cuba inox com as suas borras finas, de modo a garantir uma maior complexidade e longevidade do vinho.</v>
          </cell>
          <cell r="L148" t="str">
            <v>Fevereiro 2016 com rolha de cortiça natural.</v>
          </cell>
          <cell r="M148" t="str">
            <v>40.000 grfs</v>
          </cell>
          <cell r="N148" t="str">
            <v>Pode ser incluido em dietas vegetarianas.</v>
          </cell>
          <cell r="O148" t="str">
            <v>Perfeito acompanhante de peixes e mariscos.</v>
          </cell>
          <cell r="P148" t="str">
            <v xml:space="preserve">De cor citrina com boa intensidade aromática, onde as notas florais predominantemente brancas imperam. Na boca mostra uma bela acidez, refrescante e elegante, deixa um final longo e refrescante. Perfeito acompanhamento de pratos de peixe e mariscos.                                   PAULO COUTINHO </v>
          </cell>
          <cell r="Q148" t="str">
            <v>DOC DOURO</v>
          </cell>
          <cell r="R148" t="str">
            <v>MVB15 V0</v>
          </cell>
          <cell r="T148">
            <v>14845</v>
          </cell>
          <cell r="U148">
            <v>0.12970000000000001</v>
          </cell>
          <cell r="V148">
            <v>0.125</v>
          </cell>
          <cell r="W148">
            <v>2.1</v>
          </cell>
          <cell r="X148">
            <v>5.68</v>
          </cell>
          <cell r="Y148">
            <v>3.3</v>
          </cell>
          <cell r="Z148">
            <v>73.472000000000008</v>
          </cell>
        </row>
        <row r="149">
          <cell r="B149" t="str">
            <v>PORMUROS DE VINHA BRANCO 2016</v>
          </cell>
          <cell r="C149" t="str">
            <v>POR</v>
          </cell>
          <cell r="D149" t="str">
            <v>DOC DOURO</v>
          </cell>
          <cell r="E149" t="str">
            <v>MUROS DE VINHA BRANCO 2016</v>
          </cell>
          <cell r="F149" t="str">
            <v>Malvasia Fina (50%); Gouveio (30%); Moscatel Galego Branco (20%)</v>
          </cell>
          <cell r="G149" t="str">
            <v>Vindima manual sendo depois transportada em caixas.</v>
          </cell>
          <cell r="H149" t="str">
            <v>Uvas colhidas de 11 de Setembro a 1 de Outubro.</v>
          </cell>
          <cell r="I149" t="str">
            <v xml:space="preserve">4,5 tons/ha </v>
          </cell>
          <cell r="J149" t="str">
            <v>Em cuba de aço inoxidável, a uma temperatura controlada de 14ºC-16ºC.</v>
          </cell>
          <cell r="K149" t="str">
            <v>O vinho permanece durante o estágio em cuba inox com as suas borras finas, de modo a garantir uma maior complexidade e longevidade do vinho.</v>
          </cell>
          <cell r="L149" t="str">
            <v>Fevereiro e Março 2017 com rolha cortiça.</v>
          </cell>
          <cell r="M149" t="str">
            <v>56.000 grfs</v>
          </cell>
          <cell r="N149" t="str">
            <v>Pode ser incluido em dietas vegetarianas.</v>
          </cell>
          <cell r="O149" t="str">
            <v>Perfeito acompanhante de peixes e mariscos.</v>
          </cell>
          <cell r="P149" t="str">
            <v xml:space="preserve">De cor citrina com boa intensidade aromática, onde as notas florais predominantemente brancas imperam. Na boca mostra uma bela acidez, refrescante e elegante, deixa um final longo e refrescante. Perfeito acompanhamento de pratos de peixe e mariscos.
PAULO COUTINHO </v>
          </cell>
          <cell r="Q149" t="str">
            <v>DOC DOURO</v>
          </cell>
          <cell r="R149" t="str">
            <v>MVB16 V1</v>
          </cell>
          <cell r="S149">
            <v>42882</v>
          </cell>
          <cell r="T149">
            <v>18913</v>
          </cell>
          <cell r="U149">
            <v>0.128</v>
          </cell>
          <cell r="V149">
            <v>0.125</v>
          </cell>
          <cell r="W149">
            <v>2</v>
          </cell>
          <cell r="X149">
            <v>5.74</v>
          </cell>
          <cell r="Y149">
            <v>3.23</v>
          </cell>
          <cell r="Z149">
            <v>72.48</v>
          </cell>
        </row>
        <row r="150">
          <cell r="B150" t="str">
            <v>PORMUROS DE VINHA ROSÉ 2011</v>
          </cell>
          <cell r="C150" t="str">
            <v>POR</v>
          </cell>
          <cell r="D150" t="str">
            <v>DOC DOURO</v>
          </cell>
          <cell r="E150" t="str">
            <v>MUROS DE VINHA ROSÉ 2011</v>
          </cell>
          <cell r="F150" t="str">
            <v>Tinta Roriz (55%) e Touriga Franca (45%)</v>
          </cell>
          <cell r="G150" t="str">
            <v>Vindima manual sendo depois transportada em palotes (max 150Kg).</v>
          </cell>
          <cell r="H150" t="str">
            <v>De 2 a 12 de Setembro.</v>
          </cell>
          <cell r="I150" t="str">
            <v xml:space="preserve">5,5 tons/ha </v>
          </cell>
          <cell r="J150" t="str">
            <v xml:space="preserve">Aço inoxidável a temperatura controlada de 12-14ºC, em que parte derivou de prensagem directa e outra parte por sangria. </v>
          </cell>
          <cell r="K150" t="str">
            <v>O vinho permanece em cuba inox até ao enchimento por forma a garantir frescura e elegancia.</v>
          </cell>
          <cell r="L150" t="str">
            <v>10/Março/2012 com rolha de cortiça natural.</v>
          </cell>
          <cell r="M150" t="str">
            <v>7.500 grfs</v>
          </cell>
          <cell r="N150" t="str">
            <v>Pode ser incluido em dietas vegetarianas.</v>
          </cell>
          <cell r="O150" t="str">
            <v>Deverá ser servido bem fresco (11ºC) como entrada ou acompanhando peixes e mariscos.</v>
          </cell>
          <cell r="P150" t="str">
            <v xml:space="preserve">O consumidor exige cada vez mais, vinhos menos alcoólicos e frescos. No caso do Vinho Rosé essa exigência é ainda mais forte.  Daí termos que adaptar a tecnologia, passando a recolher uvas com o objectivo único de elaborar o Rosé, não deixando de lado o método de sangria. Obtemos assim um vinho de cor rosada e elegante decorrente do curto contacto com as peliculas. Frutos vermelhos com leve toque floral são a sua identidade aromática, enquanto a elegancia e frescura dominam o palato.                                                       PAULO COUTINHO         </v>
          </cell>
          <cell r="Q150" t="str">
            <v>DOC DOURO</v>
          </cell>
          <cell r="R150" t="str">
            <v>MvR11, v1</v>
          </cell>
          <cell r="S150">
            <v>41037</v>
          </cell>
          <cell r="T150" t="str">
            <v>09817</v>
          </cell>
          <cell r="U150">
            <v>0.1222</v>
          </cell>
          <cell r="V150">
            <v>0</v>
          </cell>
          <cell r="W150">
            <v>1.1000000000000001</v>
          </cell>
          <cell r="X150">
            <v>4.92</v>
          </cell>
          <cell r="Y150">
            <v>3.44</v>
          </cell>
          <cell r="Z150">
            <v>68.872</v>
          </cell>
        </row>
        <row r="151">
          <cell r="B151" t="str">
            <v>PORMUROS DE VINHA ROSÉ 2013</v>
          </cell>
          <cell r="C151" t="str">
            <v>POR</v>
          </cell>
          <cell r="D151" t="str">
            <v>DOC DOURO</v>
          </cell>
          <cell r="E151" t="str">
            <v>MUROS DE VINHA ROSÉ 2013</v>
          </cell>
          <cell r="F151" t="str">
            <v>Tinta Roriz (50%), Touriga Nacional (25%) e Touriga Franca (25%) .</v>
          </cell>
          <cell r="G151" t="str">
            <v>Vindima manual sendo depois transportada em palotes (max 150Kg).</v>
          </cell>
          <cell r="H151" t="str">
            <v>De 25 Setembro a 7 de Outubro.</v>
          </cell>
          <cell r="I151" t="str">
            <v xml:space="preserve">5,5 tons/ha </v>
          </cell>
          <cell r="J151" t="str">
            <v xml:space="preserve">Aço inoxidável a temperatura controlada de 12-14ºC, em que parte derivou de prensagem directa e outra parte por sangria. </v>
          </cell>
          <cell r="K151" t="str">
            <v>O vinho permanece em cuba inox até ao enchimento por forma a garantir frescura e elegancia.</v>
          </cell>
          <cell r="L151" t="str">
            <v>Abril de 2014 com rolha de cortiça natural.</v>
          </cell>
          <cell r="M151" t="str">
            <v>4.000 grfs</v>
          </cell>
          <cell r="N151" t="str">
            <v>Pode ser incluido em dietas vegetarianas.</v>
          </cell>
          <cell r="O151" t="str">
            <v>Deverá ser servido bem fresco (11ºC) como vinho de entrada ou acompanhando peixes e mariscos.</v>
          </cell>
          <cell r="P151" t="str">
            <v xml:space="preserve">O consumidor exige cada vez mais, vinhos menos alcoólicos e frescos. No caso do Vinho Rosé essa exigência é ainda mais forte.  Daí termos que adaptar a tecnologia, passando a recolher uvas com o objectivo único de elaborar o Rosé, não deixando de lado o método de sangria. Obtemos assim um vinho de cor rosada e elegante decorrente do curto contacto com as peliculas. Frutos vermelhos com leve toque floral são a sua identidade aromática, enquanto a elegancia e frescura dominam o palato.                                                       PAULO COUTINHO         </v>
          </cell>
          <cell r="Q151" t="str">
            <v>DOC DOURO</v>
          </cell>
          <cell r="R151" t="str">
            <v>MvR13, v1</v>
          </cell>
          <cell r="S151">
            <v>41773</v>
          </cell>
          <cell r="T151">
            <v>13701</v>
          </cell>
          <cell r="U151">
            <v>0.1361</v>
          </cell>
          <cell r="V151">
            <v>0.13500000000000001</v>
          </cell>
          <cell r="W151">
            <v>1.5</v>
          </cell>
          <cell r="X151">
            <v>4.8899999999999997</v>
          </cell>
          <cell r="Y151">
            <v>3.45</v>
          </cell>
          <cell r="Z151">
            <v>76.815999999999988</v>
          </cell>
        </row>
        <row r="152">
          <cell r="B152" t="str">
            <v>PORMUROS DE VINHA ROSÉ 2014</v>
          </cell>
          <cell r="C152" t="str">
            <v>POR</v>
          </cell>
          <cell r="D152" t="str">
            <v>DOC DOURO</v>
          </cell>
          <cell r="E152" t="str">
            <v>MUROS DE VINHA ROSÉ 2014</v>
          </cell>
          <cell r="F152" t="str">
            <v>Tinta Roriz (50%), Touriga Nacional (25%) e Touriga Franca (25%) .</v>
          </cell>
          <cell r="G152" t="str">
            <v>Vindima manual sendo depois transportada em palotes (max 150Kg).</v>
          </cell>
          <cell r="H152" t="str">
            <v>De 2 de Setembro a 2 de Outubro.</v>
          </cell>
          <cell r="I152" t="str">
            <v xml:space="preserve">5,5 tons/ha </v>
          </cell>
          <cell r="J152" t="str">
            <v>Aço inoxidável a temperatura controlada de 14-16ºC, após obtenção do mosto por prensagem directa.</v>
          </cell>
          <cell r="K152" t="str">
            <v>O vinho permanece em cuba inox até ao enchimento por forma a garantir frescura e elegancia.</v>
          </cell>
          <cell r="L152" t="str">
            <v>Fevereiro de 2015 com rolha de cortiça natural.</v>
          </cell>
          <cell r="M152" t="str">
            <v>6.000 garrafas.</v>
          </cell>
          <cell r="N152" t="str">
            <v>Pode ser incluido em dietas vegetarianas.</v>
          </cell>
          <cell r="O152" t="str">
            <v>Deverá ser servido bem fresco (&lt;11ºC) como vinho de entrada ou acompanhando peixes e mariscos.</v>
          </cell>
          <cell r="P152" t="str">
            <v xml:space="preserve">O consumidor exige cada vez mais, vinhos menos alcoólicos e frescos. No caso do Vinho Rosé essa exigência é ainda mais forte.  Daí termos que adaptar a tecnologia, passando a recolher uvas com o objectivo único de elaborar o Rosé. Obtemos assim um vinho de cor rosada e elegante decorrente do curto contacto com as peliculas. Frutos vermelhos com leve toque floral são a sua identidade aromática, enquanto a elegancia e frescura dominam o palato.                                                       PAULO COUTINHO         </v>
          </cell>
          <cell r="Q152" t="str">
            <v>DOC DOURO</v>
          </cell>
          <cell r="R152" t="str">
            <v>MvR14, v3</v>
          </cell>
          <cell r="S152">
            <v>42199</v>
          </cell>
          <cell r="T152">
            <v>14871</v>
          </cell>
          <cell r="U152">
            <v>0.13389999999999999</v>
          </cell>
          <cell r="V152">
            <v>0.13</v>
          </cell>
          <cell r="W152">
            <v>0.6</v>
          </cell>
          <cell r="X152">
            <v>5.16</v>
          </cell>
          <cell r="Y152">
            <v>3.33</v>
          </cell>
          <cell r="Z152">
            <v>75.22399999999999</v>
          </cell>
        </row>
        <row r="153">
          <cell r="B153" t="str">
            <v>INGMUROS DE VINHA ROSÉ 2014</v>
          </cell>
          <cell r="C153" t="str">
            <v>ING</v>
          </cell>
          <cell r="D153" t="str">
            <v>DOC DOURO</v>
          </cell>
          <cell r="E153" t="str">
            <v>MUROS DE VINHA ROSÉ 2014</v>
          </cell>
          <cell r="F153" t="str">
            <v>Tinta Roriz (50%), Touriga Nacional (25%) and Touriga Franca (25%) .</v>
          </cell>
          <cell r="G153" t="str">
            <v>Hand picked / grapes transported in small boxes.</v>
          </cell>
          <cell r="H153" t="str">
            <v>Between the 2nd September and the 2nd October</v>
          </cell>
          <cell r="I153" t="str">
            <v xml:space="preserve">5,5 tons/ha </v>
          </cell>
          <cell r="J153" t="str">
            <v>The juice is obtained from direct pressing and then fermented in stainless steel vats at 14-16ºC</v>
          </cell>
          <cell r="K153" t="str">
            <v>The wine rests in stainless steel vats until bottling in order to preserve its freshness.</v>
          </cell>
          <cell r="L153" t="str">
            <v>February 2015 with natural cork.</v>
          </cell>
          <cell r="M153" t="str">
            <v>6.000 bottles.</v>
          </cell>
          <cell r="N153" t="str">
            <v>May be included in vegetarian diet.</v>
          </cell>
          <cell r="O153" t="str">
            <v>The perfect wine below 11ºC to enjoy on its own as an aperitif, or with grilled fish and shellfish dishes.</v>
          </cell>
          <cell r="P153" t="str">
            <v xml:space="preserve">This is a dry and fresh Rosé produced from a blend of the premium Douro grape varieties picked exclusively to make this wine. It has a delicate pink colour obtained by direct pressing of the grapes and short skin contact. Young red fruits fragrance with lovely floral notes. It is delicious crisp and refreshing on palate.
.                                                       PAULO COUTINHO         </v>
          </cell>
          <cell r="Q153" t="str">
            <v>DOC DOURO</v>
          </cell>
          <cell r="R153" t="str">
            <v>MvR14, v3</v>
          </cell>
          <cell r="S153">
            <v>42199</v>
          </cell>
          <cell r="T153">
            <v>14871</v>
          </cell>
          <cell r="U153">
            <v>0.13389999999999999</v>
          </cell>
          <cell r="V153">
            <v>0.13</v>
          </cell>
          <cell r="W153">
            <v>0.6</v>
          </cell>
          <cell r="X153">
            <v>5.16</v>
          </cell>
          <cell r="Y153">
            <v>3.33</v>
          </cell>
          <cell r="Z153">
            <v>75.22399999999999</v>
          </cell>
        </row>
        <row r="154">
          <cell r="B154" t="str">
            <v>PORMUROS DE VINHA ROSÉ 2015</v>
          </cell>
          <cell r="C154" t="str">
            <v>POR</v>
          </cell>
          <cell r="D154" t="str">
            <v>DOC DOURO</v>
          </cell>
          <cell r="E154" t="str">
            <v>MUROS DE VINHA ROSÉ 2015</v>
          </cell>
          <cell r="F154" t="str">
            <v>Tinta Roriz (50%), Touriga Nacional (30%) and Touriga Franca (15%) .</v>
          </cell>
          <cell r="G154" t="str">
            <v>Vindima manual sendo depois transportada em palotes.</v>
          </cell>
          <cell r="H154" t="str">
            <v>De 14 a 25 de Setembro.</v>
          </cell>
          <cell r="I154" t="str">
            <v xml:space="preserve">6,3 ton/ha </v>
          </cell>
          <cell r="J154" t="str">
            <v>Aço inoxidável a temperatura controlada de 14-16ºC, após obtenção do mosto por prensagem directa.</v>
          </cell>
          <cell r="K154" t="str">
            <v>O vinho permanece em cuba inox até ao enchimento por forma a garantir frescura e elegancia.</v>
          </cell>
          <cell r="L154" t="str">
            <v>Março e Abril de 2016 com rolha de cortiça natural.</v>
          </cell>
          <cell r="M154" t="str">
            <v>10.000 garrafas.</v>
          </cell>
          <cell r="N154" t="str">
            <v>Pode ser incluido em dietas vegetarianas.</v>
          </cell>
          <cell r="O154" t="str">
            <v>Deverá ser servido bem fresco (&lt;11ºC) como vinho de entrada ou acompanhando peixes e mariscos.</v>
          </cell>
          <cell r="P154" t="str">
            <v xml:space="preserve">O consumidor exige cada vez mais, vinhos menos alcoólicos e frescos. No caso do Vinho Rosé essa exigência é ainda mais forte.  Daí termos que adaptar a tecnologia, passando a recolher uvas com o objectivo único de elaborar o Rosé. Obtemos assim um vinho de cor rosada e elegante decorrente do curto contacto com as peliculas. Frutos vermelhos com leve toque floral são a sua identidade aromática, enquanto a elegancia e frescura dominam o palato.                                                       PAULO COUTINHO         </v>
          </cell>
          <cell r="Q154" t="str">
            <v>DOC DOURO</v>
          </cell>
          <cell r="R154" t="str">
            <v>MvR15, v2</v>
          </cell>
          <cell r="S154">
            <v>42480</v>
          </cell>
          <cell r="T154">
            <v>17156</v>
          </cell>
          <cell r="U154">
            <v>0.13109999999999999</v>
          </cell>
          <cell r="V154">
            <v>0.13</v>
          </cell>
          <cell r="W154">
            <v>1.9</v>
          </cell>
          <cell r="X154">
            <v>4.53</v>
          </cell>
          <cell r="Y154">
            <v>3.35</v>
          </cell>
          <cell r="Z154">
            <v>74.176000000000002</v>
          </cell>
        </row>
        <row r="155">
          <cell r="B155" t="str">
            <v>INGMUROS DE VINHA ROSÉ 2015</v>
          </cell>
          <cell r="C155" t="str">
            <v>ING</v>
          </cell>
          <cell r="D155" t="str">
            <v>DOC DOURO</v>
          </cell>
          <cell r="E155" t="str">
            <v>MUROS DE VINHA ROSÉ 2015</v>
          </cell>
          <cell r="F155" t="str">
            <v>Tinta Roriz (50%), Touriga Nacional (30%) and Touriga Franca (15%) .</v>
          </cell>
          <cell r="G155" t="str">
            <v>Hand picked / grapes transported in small boxes.</v>
          </cell>
          <cell r="H155" t="str">
            <v>Between 14th and 25th September.</v>
          </cell>
          <cell r="I155" t="str">
            <v xml:space="preserve">6,3 ton/ha </v>
          </cell>
          <cell r="J155" t="str">
            <v>The juice is obtained from direct pressing and then fermented in stainless steel vats at 14-16ºC</v>
          </cell>
          <cell r="K155" t="str">
            <v>The wine rests in stainless steel vats until bottling in order to preserve its freshness.</v>
          </cell>
          <cell r="L155" t="str">
            <v>March and April 2016 with a natural cork.</v>
          </cell>
          <cell r="M155" t="str">
            <v>10.000 bottles.</v>
          </cell>
          <cell r="N155" t="str">
            <v>May be included in vegetarian diet.</v>
          </cell>
          <cell r="O155" t="str">
            <v>The perfect wine below 11ºC to enjoy on its own as an aperitif, or with grilled fish and shellfish dishes.</v>
          </cell>
          <cell r="P155" t="str">
            <v xml:space="preserve">This is a dry and fresh Rosé produced from a blend of the premium Douro grape varieties picked exclusively to make this wine. It has a delicate pink colour obtained by direct pressing of the grapes and short skin contact. Young red fruits fragrance with lovely floral notes. It is delicious crisp and refreshing on palate.
.                                                       PAULO COUTINHO         </v>
          </cell>
          <cell r="Q155" t="str">
            <v>DOC DOURO</v>
          </cell>
          <cell r="R155" t="str">
            <v>MvR15, v2</v>
          </cell>
          <cell r="S155">
            <v>42480</v>
          </cell>
          <cell r="T155">
            <v>17156</v>
          </cell>
          <cell r="U155">
            <v>0.13109999999999999</v>
          </cell>
          <cell r="V155">
            <v>0.13</v>
          </cell>
          <cell r="W155">
            <v>1.9</v>
          </cell>
          <cell r="X155">
            <v>4.53</v>
          </cell>
          <cell r="Y155">
            <v>3.35</v>
          </cell>
          <cell r="Z155">
            <v>74.176000000000002</v>
          </cell>
        </row>
        <row r="156">
          <cell r="B156" t="str">
            <v>INGMUROS DE VINHA ROSÉ 2016</v>
          </cell>
          <cell r="C156" t="str">
            <v>ING</v>
          </cell>
          <cell r="D156" t="str">
            <v>DOC DOURO</v>
          </cell>
          <cell r="E156" t="str">
            <v>MUROS DE VINHA ROSÉ 2016</v>
          </cell>
          <cell r="F156" t="str">
            <v>Tinta Roriz (50%), Touriga Nacional (30%) and Touriga Franca (20%) .</v>
          </cell>
          <cell r="G156" t="str">
            <v>Hand picked / grapes transported in small boxes.</v>
          </cell>
          <cell r="H156" t="str">
            <v>Between 1st and 13th October.</v>
          </cell>
          <cell r="I156" t="str">
            <v xml:space="preserve">6,0 Ton/ha </v>
          </cell>
          <cell r="J156" t="str">
            <v>The juice is obtained from direct pressing and then fermented in stainless steel vats at 14-16ºC</v>
          </cell>
          <cell r="K156" t="str">
            <v>The wine rests in stainless steel vats until bottling in order to preserve its freshness.</v>
          </cell>
          <cell r="L156" t="str">
            <v>March and April 2017 with a  cork stopper.</v>
          </cell>
          <cell r="M156" t="str">
            <v>23.800 bottles.</v>
          </cell>
          <cell r="N156" t="str">
            <v>May be included in vegetarian diet.</v>
          </cell>
          <cell r="O156" t="str">
            <v>The perfect wine below 11ºC to enjoy on its own as an aperitif, or with grilled fish and shellfish dishes.</v>
          </cell>
          <cell r="P156" t="str">
            <v xml:space="preserve">This is a dry and fresh Rosé produced from a blend of the premium Douro grape varieties picked exclusively to make this wine. It has a delicate pink colour obtained by direct pressing of the grapes and short skin contact. Young red fruits fragrance with lovely floral notes. It is delicious crisp and refreshing on palate.
PAULO COUTINHO         </v>
          </cell>
          <cell r="Q156" t="str">
            <v>DOC DOURO</v>
          </cell>
          <cell r="R156" t="str">
            <v>MvR16, v1</v>
          </cell>
          <cell r="S156">
            <v>42882</v>
          </cell>
          <cell r="T156">
            <v>18974</v>
          </cell>
          <cell r="U156">
            <v>0.124</v>
          </cell>
          <cell r="V156">
            <v>0.125</v>
          </cell>
          <cell r="W156">
            <v>1</v>
          </cell>
          <cell r="X156">
            <v>4.96</v>
          </cell>
          <cell r="Y156">
            <v>3.32</v>
          </cell>
          <cell r="Z156">
            <v>69.84</v>
          </cell>
        </row>
        <row r="157">
          <cell r="B157" t="str">
            <v>PORMUROS DE VINHA ROSÉ 2016</v>
          </cell>
          <cell r="C157" t="str">
            <v>POR</v>
          </cell>
          <cell r="D157" t="str">
            <v>DOC DOURO</v>
          </cell>
          <cell r="E157" t="str">
            <v>MUROS DE VINHA ROSÉ 2016</v>
          </cell>
          <cell r="F157" t="str">
            <v>Tinta Roriz (50%), Touriga Nacional (30%) and Touriga Franca (20%) .</v>
          </cell>
          <cell r="G157" t="str">
            <v>Vindima manual sendo depois transportada em palotes.</v>
          </cell>
          <cell r="H157" t="str">
            <v>De 1 a 13 de Outubro.</v>
          </cell>
          <cell r="I157" t="str">
            <v xml:space="preserve">6,0 Ton/ha </v>
          </cell>
          <cell r="J157" t="str">
            <v>Aço inoxidável a temperatura controlada de 14-16ºC, após obtenção do mosto por prensagem directa.</v>
          </cell>
          <cell r="K157" t="str">
            <v>O vinho permanece em cuba inox até ao enchimento por forma a garantir frescura e elegancia.</v>
          </cell>
          <cell r="L157" t="str">
            <v>Março e Abril de 2017 com rolha de cortiça cortiça.</v>
          </cell>
          <cell r="M157" t="str">
            <v>23.800grfs</v>
          </cell>
          <cell r="N157" t="str">
            <v>Pode ser incluido em dietas vegetarianas.</v>
          </cell>
          <cell r="O157" t="str">
            <v>Deverá ser servido bem fresco (&lt;11ºC) como vinho de entrada ou acompanhando peixes e mariscos.</v>
          </cell>
          <cell r="P157" t="str">
            <v xml:space="preserve">De forma a obter um rosé elegante e ténue cor as uvas foram colhidas com o objectivo único de elaborar este vinho, escolhendo as parcelas que melhor respeitavam o objectivo. Obtemos assim um vinho de cor levemente rosada e elegante decorrente do curto contacto com as peliculas. Frutos vermelhos com leve toque floral são a sua identidade aromática, enquanto a elegancia e frescura dominam o palato.
PAULO COUTINHO         </v>
          </cell>
          <cell r="Q157" t="str">
            <v>DOC DOURO</v>
          </cell>
          <cell r="R157" t="str">
            <v>MvR16, v1</v>
          </cell>
          <cell r="S157">
            <v>42882</v>
          </cell>
          <cell r="T157">
            <v>18974</v>
          </cell>
          <cell r="U157">
            <v>0.124</v>
          </cell>
          <cell r="V157">
            <v>0.125</v>
          </cell>
          <cell r="W157">
            <v>1</v>
          </cell>
          <cell r="X157">
            <v>4.96</v>
          </cell>
          <cell r="Y157">
            <v>3.32</v>
          </cell>
          <cell r="Z157">
            <v>69.84</v>
          </cell>
        </row>
        <row r="158">
          <cell r="B158" t="str">
            <v>INGMuros de Vinha Tinto 2010</v>
          </cell>
          <cell r="C158" t="str">
            <v>ING</v>
          </cell>
          <cell r="D158" t="str">
            <v>DOC DOURO</v>
          </cell>
          <cell r="E158" t="str">
            <v>Muros de Vinha Tinto 2010</v>
          </cell>
          <cell r="F158" t="str">
            <v>Tinta Roriz (45%), Touriga Franca (30%), and Tinta Barroca (25%)</v>
          </cell>
          <cell r="G158" t="str">
            <v>Hand-picked and transported to winery in small baskets.</v>
          </cell>
          <cell r="H158" t="str">
            <v>From 16th September till 5 October.</v>
          </cell>
          <cell r="I158" t="str">
            <v xml:space="preserve">6,5 ton/ha </v>
          </cell>
          <cell r="J158" t="str">
            <v>In stainless steel with maceration at 24-26ºC.</v>
          </cell>
          <cell r="K158" t="str">
            <v xml:space="preserve">Partially aged (25%) for 9 months in used French oak barrels. </v>
          </cell>
          <cell r="L158" t="str">
            <v>January 2012 with natural cork.</v>
          </cell>
          <cell r="M158" t="str">
            <v>85.000 bottles.</v>
          </cell>
          <cell r="N158" t="str">
            <v>May be included in vegetarian diet.</v>
          </cell>
          <cell r="O158" t="str">
            <v>It can be enjoyed with your favourite meat or chesses.</v>
          </cell>
          <cell r="P158" t="str">
            <v xml:space="preserve">With a beautiful and intense ruby colour, it has aromas of jam and some spices. It's elegant and well balanced in the mouth, finishing long and with a very pleasant freshness. A wine that shows well its unique origin.
It's a very good glass of wine to enjoy on its own therefore making it a perfect wine to serve by the glass.
PAULO COUTINHO
</v>
          </cell>
          <cell r="Q158" t="str">
            <v>DOC DOURO</v>
          </cell>
          <cell r="R158" t="str">
            <v>MV 10 v1</v>
          </cell>
          <cell r="S158">
            <v>40963</v>
          </cell>
          <cell r="T158" t="str">
            <v>09272</v>
          </cell>
          <cell r="U158">
            <v>0.13350000000000001</v>
          </cell>
          <cell r="V158">
            <v>0</v>
          </cell>
          <cell r="W158">
            <v>2</v>
          </cell>
          <cell r="X158">
            <v>3.84</v>
          </cell>
          <cell r="Y158">
            <v>3.99</v>
          </cell>
          <cell r="Z158">
            <v>75.559999999999988</v>
          </cell>
        </row>
        <row r="159">
          <cell r="B159" t="str">
            <v>PORMuros de Vinha Tinto 2010</v>
          </cell>
          <cell r="C159" t="str">
            <v>POR</v>
          </cell>
          <cell r="D159" t="str">
            <v>DOC DOURO</v>
          </cell>
          <cell r="E159" t="str">
            <v>Muros de Vinha Tinto 2010</v>
          </cell>
          <cell r="F159" t="str">
            <v>Tinta Roriz (40%), Touriga Franca (30%), e Tinta Barroca (30%)</v>
          </cell>
          <cell r="G159" t="str">
            <v>Vindima manual sendo depois transportada em palotes (max 150Kg).</v>
          </cell>
          <cell r="H159" t="str">
            <v>De 16 de Setembro a 5 de Outubro.</v>
          </cell>
          <cell r="I159" t="str">
            <v xml:space="preserve">6,5 ton/ha </v>
          </cell>
          <cell r="J159" t="str">
            <v xml:space="preserve">Maceração em cuba inox a temperatura controlada de 24-26ºC. </v>
          </cell>
          <cell r="K159" t="str">
            <v>25% deste vinho estagia do volume em cascos usados de carvalho Francês, durante 9 meses.</v>
          </cell>
          <cell r="L159" t="str">
            <v>Janeiro 2012 com rolha de cortiça natural.</v>
          </cell>
          <cell r="M159" t="str">
            <v>85.000 grfs</v>
          </cell>
          <cell r="N159" t="str">
            <v>Pode ser incluido em dietas vegetarianas.</v>
          </cell>
          <cell r="O159" t="str">
            <v>Perfeito para aompanhar pratos de carne, resistindo ainda a sobremesas nomeadamente de queijo.</v>
          </cell>
          <cell r="P159" t="str">
            <v>Vinho de um vermelho granada intenso, exibe aromas compotados e alguma especiaria. Elegante e equilibrado em boca, termina longo e com agradável frescura. Um vinho que mostra a garra tipica da região que lhe deu origem. Um bom compromisso para um consumo despretensioso e fácil para o serviço a copo!                                                PAULO COUTINHO</v>
          </cell>
          <cell r="Q159" t="str">
            <v>DOC DOURO</v>
          </cell>
          <cell r="R159" t="str">
            <v>MV10, V1</v>
          </cell>
          <cell r="S159">
            <v>40941</v>
          </cell>
          <cell r="U159" t="e">
            <v>#N/A</v>
          </cell>
          <cell r="V159" t="e">
            <v>#N/A</v>
          </cell>
          <cell r="W159" t="e">
            <v>#N/A</v>
          </cell>
          <cell r="X159" t="e">
            <v>#N/A</v>
          </cell>
          <cell r="Y159" t="e">
            <v>#N/A</v>
          </cell>
          <cell r="Z159" t="e">
            <v>#N/A</v>
          </cell>
        </row>
        <row r="160">
          <cell r="B160" t="str">
            <v>INGMUROS de VINHA TINTO 2011</v>
          </cell>
          <cell r="C160" t="str">
            <v>ING</v>
          </cell>
          <cell r="D160" t="str">
            <v>DOC DOURO</v>
          </cell>
          <cell r="E160" t="str">
            <v>MUROS de VINHA TINTO 2011</v>
          </cell>
          <cell r="F160" t="str">
            <v>Tinta Roriz (45%), Touriga Franca (30%), and Tinta Barroca (25%)</v>
          </cell>
          <cell r="G160" t="str">
            <v>Hand picked / grapes transported in boxes.</v>
          </cell>
          <cell r="H160" t="str">
            <v>From 12th till 30th September</v>
          </cell>
          <cell r="I160" t="str">
            <v xml:space="preserve">6,0 ton/ha </v>
          </cell>
          <cell r="J160" t="str">
            <v>In stainless steel with maceration at 25-26ºC.</v>
          </cell>
          <cell r="K160" t="str">
            <v xml:space="preserve">Partially aged (25%) for 9 months in used French oak barrels. </v>
          </cell>
          <cell r="L160" t="str">
            <v>January 2015 with natural cork.</v>
          </cell>
          <cell r="M160" t="str">
            <v>85.000 bottles.</v>
          </cell>
          <cell r="N160" t="str">
            <v>May be included in vegetarian diet.</v>
          </cell>
          <cell r="O160" t="str">
            <v>It can be enjoyed with your favourite meat or chesses.</v>
          </cell>
          <cell r="P160" t="str">
            <v xml:space="preserve">With a beautiful and dense colour, it has aromas of jam and some spices. It's elegant and well balanced in the mouth, finishing long and with a very pleasant freshness. A wine that shows well its unique origin.
It's a very good glass of wine to enjoy on its own therefore making it a perfect wine to serve by the glass.
PAULO COUTINHO
</v>
          </cell>
          <cell r="Q160" t="str">
            <v>DOC DOURO</v>
          </cell>
          <cell r="R160" t="str">
            <v>MvT11 V6</v>
          </cell>
          <cell r="S160">
            <v>42081</v>
          </cell>
          <cell r="T160">
            <v>15036</v>
          </cell>
          <cell r="U160">
            <v>0.13020000000000001</v>
          </cell>
          <cell r="V160">
            <v>0</v>
          </cell>
          <cell r="W160" t="str">
            <v>&lt;0,6</v>
          </cell>
          <cell r="X160">
            <v>4.9000000000000004</v>
          </cell>
          <cell r="Y160">
            <v>3.69</v>
          </cell>
          <cell r="Z160">
            <v>73.152000000000001</v>
          </cell>
        </row>
        <row r="161">
          <cell r="B161" t="str">
            <v>PORMUROS de VINHA TINTO 2011</v>
          </cell>
          <cell r="C161" t="str">
            <v>POR</v>
          </cell>
          <cell r="D161" t="str">
            <v>DOC DOURO</v>
          </cell>
          <cell r="E161" t="str">
            <v>MUROS de VINHA TINTO 2011</v>
          </cell>
          <cell r="F161" t="str">
            <v>Touriga Franca (40%), Tinta Roriz (40%) e Tinta Barroca (20%)</v>
          </cell>
          <cell r="G161" t="str">
            <v>Vindima manual sendo depois transportada em palotes (max 150Kg).</v>
          </cell>
          <cell r="H161" t="str">
            <v>De 12 a 30 de Setembro.</v>
          </cell>
          <cell r="I161" t="str">
            <v xml:space="preserve">6,0 ton/ha </v>
          </cell>
          <cell r="J161" t="str">
            <v xml:space="preserve">Maceração em cuba inox a temperatura controlada de 25-26ºC. </v>
          </cell>
          <cell r="K161" t="str">
            <v>25% deste vinho estagia do volume em cascos usados de carvalho Francês, durante 9 meses.</v>
          </cell>
          <cell r="L161" t="str">
            <v>Janeiro 2015 com rolha de cortiça natural.</v>
          </cell>
          <cell r="M161" t="str">
            <v>85.000 grfs</v>
          </cell>
          <cell r="N161" t="str">
            <v>Pode ser incluido em dietas vegetarianas.</v>
          </cell>
          <cell r="O161" t="str">
            <v>Perfeito para acompanhar pratos de carne, podendo também ser harmonizado com alguns queijos.</v>
          </cell>
          <cell r="P161" t="str">
            <v>Por forma a respeitar a matéria prima, este vinho foi fermentado usando técnicas de gravidade e movimentações suaves no decorrer de todo o processo.  Vinho de cor granada, elegante e frutado, revelando alguns aromas de especiarias e alguma compota. Na boca surge equilibrado, com taninos firmes e excelente acidez. Final longo e fresco, ideal para os seus momentos de descontracção.                                                PAULO COUTINHO</v>
          </cell>
          <cell r="Q161" t="str">
            <v>DOC DOURO</v>
          </cell>
          <cell r="R161" t="str">
            <v>MvT11 V5</v>
          </cell>
          <cell r="S161">
            <v>42074</v>
          </cell>
          <cell r="T161">
            <v>15036</v>
          </cell>
          <cell r="U161">
            <v>0.13020000000000001</v>
          </cell>
          <cell r="V161">
            <v>0</v>
          </cell>
          <cell r="W161" t="str">
            <v>&lt;0,6</v>
          </cell>
          <cell r="X161">
            <v>4.9000000000000004</v>
          </cell>
          <cell r="Y161">
            <v>3.69</v>
          </cell>
          <cell r="Z161">
            <v>73.152000000000001</v>
          </cell>
        </row>
        <row r="162">
          <cell r="B162" t="str">
            <v>PORMUROS de VINHA TINTO 2013</v>
          </cell>
          <cell r="C162" t="str">
            <v>POR</v>
          </cell>
          <cell r="D162" t="str">
            <v>DOC DOURO</v>
          </cell>
          <cell r="E162" t="str">
            <v>MUROS de VINHA TINTO 2013</v>
          </cell>
          <cell r="F162" t="str">
            <v>Touriga Franca (40%), Tinta Roriz (40%) e Tinta Barroca (20%)</v>
          </cell>
          <cell r="G162" t="str">
            <v>Vindima manual sendo depois transportada em palotes (max 150Kg).</v>
          </cell>
          <cell r="H162" t="str">
            <v>De 25 Setembro a 7 de Outubro.</v>
          </cell>
          <cell r="I162" t="str">
            <v xml:space="preserve">5,5 tons/ha </v>
          </cell>
          <cell r="J162" t="str">
            <v xml:space="preserve">Maceração em cuba inox a temperatura controlada de 25-26ºC. </v>
          </cell>
          <cell r="K162" t="str">
            <v>25% deste vinho estagia do volume em cascos usados de carvalho Francês, durante 9 meses.</v>
          </cell>
          <cell r="L162" t="str">
            <v>Agosto 2015 com rolha de cortiça natural.</v>
          </cell>
          <cell r="M162" t="str">
            <v>70.000 grfs</v>
          </cell>
          <cell r="N162" t="str">
            <v>Pode ser incluido em dietas vegetarianas.</v>
          </cell>
          <cell r="O162" t="str">
            <v>Perfeito para acompanhar pratos de carne, podendo também ser harmonizado com alguns queijos.</v>
          </cell>
          <cell r="P162" t="str">
            <v>Este vinho foi fermentado usando técnicas de gravidade e movimentações suaves no decorrer de todo o processo.  Vinho de cor granada, elegante e frutado, revelando alguns aromas de especiarias e compota. Boa presença em boca, com taninos firmes e excelente acidez. Final longo e fresco, ideal para os seus momentos de descontracção.                                                PAULO COUTINHO</v>
          </cell>
          <cell r="Q162" t="str">
            <v>DOC DOURO</v>
          </cell>
          <cell r="R162" t="str">
            <v>MVT13,V1</v>
          </cell>
          <cell r="S162">
            <v>42383</v>
          </cell>
          <cell r="T162">
            <v>16209</v>
          </cell>
          <cell r="U162">
            <v>0.13300000000000001</v>
          </cell>
          <cell r="V162">
            <v>0.13</v>
          </cell>
          <cell r="W162" t="str">
            <v>&lt;0,6</v>
          </cell>
          <cell r="X162">
            <v>5</v>
          </cell>
          <cell r="Y162">
            <v>3.68</v>
          </cell>
          <cell r="Z162">
            <v>74.72</v>
          </cell>
        </row>
        <row r="163">
          <cell r="B163" t="str">
            <v>INGMUROS de VINHA TINTO 2013</v>
          </cell>
          <cell r="C163" t="str">
            <v>ING</v>
          </cell>
          <cell r="D163" t="str">
            <v>DOC DOURO</v>
          </cell>
          <cell r="E163" t="str">
            <v>MUROS de VINHA TINTO 2013</v>
          </cell>
          <cell r="F163" t="str">
            <v>Touriga Franca (40%), Tinta Roriz (40%) and Tinta Barroca (20%)</v>
          </cell>
          <cell r="G163" t="str">
            <v>Hand picked / grapes transported in boxes.</v>
          </cell>
          <cell r="H163" t="str">
            <v>From 25th till 7th September</v>
          </cell>
          <cell r="I163" t="str">
            <v xml:space="preserve">5,5 tons/ha </v>
          </cell>
          <cell r="J163" t="str">
            <v>In stainless steel with maceration at 25-26ºC.</v>
          </cell>
          <cell r="K163" t="str">
            <v xml:space="preserve">Partially aged (25%) for 9 months in used French oak barrels. </v>
          </cell>
          <cell r="L163" t="str">
            <v>August 2015 with natural cork.</v>
          </cell>
          <cell r="M163" t="str">
            <v>70.000 bottles</v>
          </cell>
          <cell r="N163" t="str">
            <v>May be included in vegetarian diet.</v>
          </cell>
          <cell r="O163" t="str">
            <v>It can be enjoyed with your favourite meat or chesses.</v>
          </cell>
          <cell r="P163" t="str">
            <v xml:space="preserve">With a beautiful and dense colour, it has aromas of jam and some spices. It's elegant and well balanced in the mouth, finishing long and with a very pleasant freshness. A wine that shows well its unique origin.
It's a very good glass of wine to enjoy on its own therefore making it a perfect wine to serve by the glass.
PAULO COUTINHO
</v>
          </cell>
          <cell r="Q163" t="str">
            <v>DOC DOURO</v>
          </cell>
          <cell r="R163" t="str">
            <v>MVT13,V1</v>
          </cell>
          <cell r="S163">
            <v>42383</v>
          </cell>
          <cell r="T163">
            <v>16209</v>
          </cell>
          <cell r="U163">
            <v>0.13300000000000001</v>
          </cell>
          <cell r="V163">
            <v>0.13</v>
          </cell>
          <cell r="W163" t="str">
            <v>&lt;0,6</v>
          </cell>
          <cell r="X163">
            <v>5</v>
          </cell>
          <cell r="Y163">
            <v>3.68</v>
          </cell>
          <cell r="Z163">
            <v>74.72</v>
          </cell>
        </row>
        <row r="164">
          <cell r="B164" t="str">
            <v>INGMUROS de VINHA TINTO 2014</v>
          </cell>
          <cell r="C164" t="str">
            <v>ING</v>
          </cell>
          <cell r="D164" t="str">
            <v>DOC DOURO</v>
          </cell>
          <cell r="E164" t="str">
            <v>MUROS de VINHA TINTO 2014</v>
          </cell>
          <cell r="F164" t="str">
            <v>Touriga Franca (40%), Tinta Roriz (40%) and Tinta Barroca (20%)</v>
          </cell>
          <cell r="G164" t="str">
            <v>Hand picked / grapes transported in boxes.</v>
          </cell>
          <cell r="H164" t="str">
            <v>From 18th September till 6th October.</v>
          </cell>
          <cell r="I164" t="str">
            <v xml:space="preserve">6,5 tons/ha </v>
          </cell>
          <cell r="J164" t="str">
            <v>In stainless steel with maceration at 25-26ºC.</v>
          </cell>
          <cell r="K164" t="str">
            <v xml:space="preserve">Partially aged (25%) for 9 months in used French oak barrels. </v>
          </cell>
          <cell r="L164" t="str">
            <v>February 2016 with natural cork.</v>
          </cell>
          <cell r="M164" t="str">
            <v>65.000 bottles.</v>
          </cell>
          <cell r="N164" t="str">
            <v>May be included in vegetarian diet.</v>
          </cell>
          <cell r="O164" t="str">
            <v>It can be enjoyed with your favourite meat or chesses.</v>
          </cell>
          <cell r="P164" t="str">
            <v xml:space="preserve">With a beautiful and dense colour, it has aromas of jam and some spices. It's elegant and well balanced in the mouth, finishing long and with a very pleasant freshness. A wine that shows well its unique origin.
It's a very good glass of wine to enjoy on its own therefore making it a perfect wine to serve by the glass.
PAULO COUTINHO
</v>
          </cell>
          <cell r="Q164" t="str">
            <v>DOC DOURO</v>
          </cell>
          <cell r="R164" t="str">
            <v>MVT14,V2</v>
          </cell>
          <cell r="S164">
            <v>42480</v>
          </cell>
          <cell r="T164">
            <v>16210</v>
          </cell>
          <cell r="U164">
            <v>0.12989999999999999</v>
          </cell>
          <cell r="V164">
            <v>0.13</v>
          </cell>
          <cell r="W164">
            <v>0.9</v>
          </cell>
          <cell r="X164">
            <v>5</v>
          </cell>
          <cell r="Y164">
            <v>3.83</v>
          </cell>
          <cell r="Z164">
            <v>72.983999999999995</v>
          </cell>
        </row>
        <row r="165">
          <cell r="B165" t="str">
            <v>PORMUROS de VINHA TINTO 2014</v>
          </cell>
          <cell r="C165" t="str">
            <v>POR</v>
          </cell>
          <cell r="D165" t="str">
            <v>DOC DOURO</v>
          </cell>
          <cell r="E165" t="str">
            <v>MUROS de VINHA TINTO 2014</v>
          </cell>
          <cell r="F165" t="str">
            <v>Touriga Franca (40%), Tinta Roriz (40%) e Tinta Barroca (20%)</v>
          </cell>
          <cell r="G165" t="str">
            <v>Vindima manual sendo depois transportada em palotes.</v>
          </cell>
          <cell r="H165" t="str">
            <v>De 18 Setembro a 6 de Outubro.</v>
          </cell>
          <cell r="I165" t="str">
            <v xml:space="preserve">6,5 tons/ha </v>
          </cell>
          <cell r="J165" t="str">
            <v xml:space="preserve">Maceração em cuba inox a temperatura controlada de 25-26ºC. </v>
          </cell>
          <cell r="K165" t="str">
            <v>25% deste vinho estagia do volume em cascos usados de carvalho Francês, durante 9 meses.</v>
          </cell>
          <cell r="L165" t="str">
            <v>Fevereiro de 2016 com rolha de cortiça natural.</v>
          </cell>
          <cell r="M165" t="str">
            <v>65.000 garrrafas.</v>
          </cell>
          <cell r="N165" t="str">
            <v>Pode ser incluido em dietas vegetarianas.</v>
          </cell>
          <cell r="O165" t="str">
            <v>Perfeito para acompanhar pratos de carne, podendo também ser harmonizado com alguns queijos.</v>
          </cell>
          <cell r="P165" t="str">
            <v>Este vinho foi fermentado usando técnicas de gravidade e movimentações suaves no decorrer de todo o processo.  Vinho de cor granada, elegante e frutado, revelando alguns aromas de especiarias e compota. Boa presença em boca, com taninos firmes e excelente acidez. Final longo e fresco, ideal para os seus momentos de descontracção.                                                PAULO COUTINHO</v>
          </cell>
          <cell r="Q165" t="str">
            <v>DOC DOURO</v>
          </cell>
          <cell r="R165" t="str">
            <v>MVT14,V2</v>
          </cell>
          <cell r="S165">
            <v>42480</v>
          </cell>
          <cell r="T165">
            <v>16210</v>
          </cell>
          <cell r="U165">
            <v>0.12989999999999999</v>
          </cell>
          <cell r="V165">
            <v>0.13</v>
          </cell>
          <cell r="W165">
            <v>0.9</v>
          </cell>
          <cell r="X165">
            <v>5</v>
          </cell>
          <cell r="Y165">
            <v>3.83</v>
          </cell>
          <cell r="Z165">
            <v>72.983999999999995</v>
          </cell>
        </row>
        <row r="166">
          <cell r="B166" t="str">
            <v>PORMUROS de VINHA TINTO 2015</v>
          </cell>
          <cell r="C166" t="str">
            <v>POR</v>
          </cell>
          <cell r="D166" t="str">
            <v>DOC DOURO</v>
          </cell>
          <cell r="E166" t="str">
            <v>MUROS de VINHA TINTO 2015</v>
          </cell>
          <cell r="F166" t="str">
            <v>Touriga Franca (40%), Tinta Roriz (40%) e Tinta Barroca (20%)</v>
          </cell>
          <cell r="G166" t="str">
            <v>Vindima manual sendo depois transportada em palotes.</v>
          </cell>
          <cell r="H166" t="str">
            <v>De 14 Setembro a 3 de Outubro.</v>
          </cell>
          <cell r="I166" t="str">
            <v xml:space="preserve">6,5 tons/ha </v>
          </cell>
          <cell r="J166" t="str">
            <v xml:space="preserve">Maceração em cuba inox a temperatura controlada de 25-26ºC. </v>
          </cell>
          <cell r="K166" t="str">
            <v>25% deste vinho estagia do volume em cascos usados de carvalho Francês, durante 9 meses.</v>
          </cell>
          <cell r="L166" t="str">
            <v>Abril e Maio de 2017, com rolha cortiça.</v>
          </cell>
          <cell r="M166" t="str">
            <v>73.000 garrrafas.</v>
          </cell>
          <cell r="N166" t="str">
            <v>Pode ser incluido em dietas vegetarianas.</v>
          </cell>
          <cell r="O166" t="str">
            <v>Perfeito para acompanhar pratos de carne, podendo também ser harmonizado com alguns queijos.</v>
          </cell>
          <cell r="P166" t="str">
            <v>Este vinho foi fermentado usando técnicas de gravidade e movimentações suaves no decorrer de todo o processo.  Vinho de cor granada, elegante e frutado, revelando alguns aromas de especiarias e compota. Boa presença em boca, com taninos firmes e excelente acidez. Final longo e fresco, ideal para os seus momentos de descontracção.
PAULO COUTINHO</v>
          </cell>
          <cell r="Q166" t="str">
            <v>DOC DOURO</v>
          </cell>
          <cell r="R166" t="str">
            <v>MVT15,V1</v>
          </cell>
          <cell r="S166">
            <v>42882</v>
          </cell>
          <cell r="T166">
            <v>19548</v>
          </cell>
          <cell r="U166">
            <v>0.128</v>
          </cell>
          <cell r="V166">
            <v>0.13</v>
          </cell>
          <cell r="W166">
            <v>0.6</v>
          </cell>
          <cell r="X166">
            <v>4.8</v>
          </cell>
          <cell r="Y166">
            <v>3.79</v>
          </cell>
          <cell r="Z166">
            <v>71.92</v>
          </cell>
        </row>
        <row r="167">
          <cell r="B167" t="str">
            <v>INGPECCATORE BRANCO 2014</v>
          </cell>
          <cell r="C167" t="str">
            <v>ING</v>
          </cell>
          <cell r="D167" t="str">
            <v>DOC DOURO</v>
          </cell>
          <cell r="E167" t="str">
            <v>PECCATORE BRANCO 2014</v>
          </cell>
          <cell r="F167" t="str">
            <v>Malvasia Fina (45%); Gouveio (30%); Moscatel Galego Branco (15%); Síria (10%).</v>
          </cell>
          <cell r="G167" t="str">
            <v>Hand picked / grapes transported in boxes.</v>
          </cell>
          <cell r="I167" t="str">
            <v xml:space="preserve">5,2 ton/ha </v>
          </cell>
          <cell r="P167" t="str">
            <v xml:space="preserve">The wine was left on its lees in order to develop complexity and richness. It has lovely fresh aromas and is clean and crisp on the mouth. The perfect accompaniment to salads, fish and shellfish dishes.
.                                   PAULO COUTINHO </v>
          </cell>
          <cell r="T167">
            <v>14845</v>
          </cell>
          <cell r="U167">
            <v>0.12970000000000001</v>
          </cell>
          <cell r="V167">
            <v>0.125</v>
          </cell>
          <cell r="W167">
            <v>2.1</v>
          </cell>
          <cell r="X167">
            <v>5.68</v>
          </cell>
          <cell r="Y167">
            <v>3.3</v>
          </cell>
          <cell r="Z167">
            <v>73.472000000000008</v>
          </cell>
        </row>
        <row r="168">
          <cell r="B168" t="str">
            <v>PORPECCATORE BRANCO 2014</v>
          </cell>
          <cell r="C168" t="str">
            <v>POR</v>
          </cell>
          <cell r="D168" t="str">
            <v>DOC DOURO</v>
          </cell>
          <cell r="E168" t="str">
            <v>PECCATORE BRANCO 2014</v>
          </cell>
          <cell r="F168" t="str">
            <v>Malvasia Fina (45%); Gouveio (30%); Moscatel Galego Branco (15%); Síria (10%).</v>
          </cell>
          <cell r="G168" t="str">
            <v>Vindima manual sendo depois transportada em palotes (max 150Kg).</v>
          </cell>
          <cell r="I168" t="str">
            <v xml:space="preserve">5,2 ton/ha </v>
          </cell>
          <cell r="J168" t="str">
            <v>Em cuba de aço inoxidável, a uma temperatura controlada de 14ºC-16ºC.</v>
          </cell>
          <cell r="K168" t="str">
            <v>O vinho permanece durante o estágio em cuba inox com as suas borras finas, de modo a garantir uma maior complexidade e longevidade do vinho.</v>
          </cell>
          <cell r="L168" t="str">
            <v>Fevereiro 2015 com rolha de cortiça natural.</v>
          </cell>
          <cell r="N168" t="str">
            <v>Pode ser incluido em dietas vegetarianas.</v>
          </cell>
          <cell r="O168" t="str">
            <v>Perfeito acompanhante de peixes e mariscos.</v>
          </cell>
          <cell r="P168" t="str">
            <v xml:space="preserve">De cor citrina com boa intensidade aromática, notas de fruto tropical fresco e flores brancas. Na boca mostra uma bela acidez, refrescante e elegante, deixa um final longo e refrescante. Perfeito acompanhamento de pratos de peixe e mariscos.                                   PAULO COUTINHO </v>
          </cell>
          <cell r="T168">
            <v>14845</v>
          </cell>
          <cell r="U168">
            <v>0.12970000000000001</v>
          </cell>
          <cell r="V168">
            <v>0.125</v>
          </cell>
          <cell r="W168">
            <v>2.1</v>
          </cell>
          <cell r="X168">
            <v>5.68</v>
          </cell>
          <cell r="Y168">
            <v>3.3</v>
          </cell>
          <cell r="Z168">
            <v>73.472000000000008</v>
          </cell>
        </row>
        <row r="169">
          <cell r="B169" t="str">
            <v>INGPECCATORE ROSÉ 2013</v>
          </cell>
          <cell r="C169" t="str">
            <v>ING</v>
          </cell>
          <cell r="D169" t="str">
            <v>DOC DOURO</v>
          </cell>
          <cell r="E169" t="str">
            <v>PECCATORE ROSÉ 2013</v>
          </cell>
          <cell r="F169" t="str">
            <v>Tinta Roriz (50%), Touriga Nacional (25%) and Touriga Franca (25%).</v>
          </cell>
          <cell r="G169" t="str">
            <v>Vindima manual sendo depois transportada em palotes (max 150Kg).</v>
          </cell>
          <cell r="H169" t="str">
            <v>De 25 Setembro a 7 de Outubro.</v>
          </cell>
          <cell r="I169" t="str">
            <v xml:space="preserve">5,5 tons/ha </v>
          </cell>
          <cell r="J169" t="str">
            <v>Fermentation at 12-14ºC in stainless steel of musts obtained from direct pressing and juice from the maceration of skins.</v>
          </cell>
          <cell r="K169" t="str">
            <v>The wine rests in stainless steel vats until, bottling in order to preserve its freshness.</v>
          </cell>
          <cell r="L169" t="str">
            <v>April 2014 with natural cork.</v>
          </cell>
          <cell r="M169" t="str">
            <v>4.000 bottles</v>
          </cell>
          <cell r="N169" t="str">
            <v>May be included in vegetarian diet.</v>
          </cell>
          <cell r="O169" t="str">
            <v>Serve chilled as an apéritif or with salads, fish and shellfish dishes.</v>
          </cell>
          <cell r="P169" t="str">
            <v xml:space="preserve">In the past years we’ve been working to achieve more elegant and fresh Rosé wines but that, at the same time, are gastronomic. The grapes are grown with the objective to produce a Rosé wine and the must is obtained by direct pressing and the juice from the maceration on skins. The wine is brilliant pink and elegant. It has intense aromas of young red fruits and lovely floral notes. It is delicious crisp and refreshing with a very good acidity in the mouth. A gastronomic Rosé that also works very well as an aperitif or welcome drink.
PAULO COUTINHO
</v>
          </cell>
          <cell r="Q169" t="str">
            <v>DOC DOURO</v>
          </cell>
          <cell r="R169" t="str">
            <v>PecR13, v1</v>
          </cell>
          <cell r="S169">
            <v>41773</v>
          </cell>
          <cell r="T169">
            <v>13701</v>
          </cell>
          <cell r="U169">
            <v>0.1361</v>
          </cell>
          <cell r="V169">
            <v>0.13500000000000001</v>
          </cell>
          <cell r="W169">
            <v>1.5</v>
          </cell>
          <cell r="X169">
            <v>4.8899999999999997</v>
          </cell>
          <cell r="Y169">
            <v>3.45</v>
          </cell>
          <cell r="Z169">
            <v>76.815999999999988</v>
          </cell>
        </row>
        <row r="170">
          <cell r="B170" t="str">
            <v>PORPECCATORE ROSÉ 2013</v>
          </cell>
          <cell r="C170" t="str">
            <v>POR</v>
          </cell>
          <cell r="D170" t="str">
            <v>DOC DOURO</v>
          </cell>
          <cell r="E170" t="str">
            <v>PECCATORE ROSÉ 2013</v>
          </cell>
          <cell r="F170" t="str">
            <v>Tinta Roriz (50%), Touriga Nacional (25%) e Touriga Franca (25%) .</v>
          </cell>
          <cell r="G170" t="str">
            <v>Vindima manual sendo depois transportada em palotes (max 150Kg).</v>
          </cell>
          <cell r="H170" t="str">
            <v>De 25 Setembro a 7 de Outubro.</v>
          </cell>
          <cell r="I170" t="str">
            <v xml:space="preserve">5,5 tons/ha </v>
          </cell>
          <cell r="J170" t="str">
            <v xml:space="preserve">Aço inoxidável a temperatura controlada de 12-14ºC, em que parte derivou de prensagem directa e outra parte por sangria. </v>
          </cell>
          <cell r="K170" t="str">
            <v>O vinho permanece em cuba inox até ao enchimento por forma a garantir frescura e elegancia.</v>
          </cell>
          <cell r="L170" t="str">
            <v>Abril de 2014 com rolha de cortiça natural.</v>
          </cell>
          <cell r="M170" t="str">
            <v>4.000 grfs</v>
          </cell>
          <cell r="N170" t="str">
            <v>Pode ser incluido em dietas vegetarianas.</v>
          </cell>
          <cell r="O170" t="str">
            <v>Deverá ser servido bem fresco (11ºC) como vinho de entrada ou acompanhando peixes e mariscos.</v>
          </cell>
          <cell r="P170" t="str">
            <v xml:space="preserve">O consumidor exige cada vez mais, vinhos menos alcoólicos e frescos. No caso do Vinho Rosé essa exigência é ainda mais forte.  Daí termos que adaptar a tecnologia, passando a recolher uvas com o objectivo único de elaborar o Rosé, não deixando de lado o método de sangria. Obtemos assim um vinho de cor rosada e elegante decorrente do curto contacto com as peliculas. Frutos vermelhos com leve toque floral são a sua identidade aromática, enquanto a elegancia e frescura dominam o palato.                                                       PAULO COUTINHO         </v>
          </cell>
          <cell r="Q170" t="str">
            <v>DOC DOURO</v>
          </cell>
          <cell r="R170" t="str">
            <v>PecR13, v1</v>
          </cell>
          <cell r="S170">
            <v>41773</v>
          </cell>
          <cell r="T170">
            <v>13701</v>
          </cell>
          <cell r="U170">
            <v>0.1361</v>
          </cell>
          <cell r="V170">
            <v>0.13500000000000001</v>
          </cell>
          <cell r="W170">
            <v>1.5</v>
          </cell>
          <cell r="X170">
            <v>4.8899999999999997</v>
          </cell>
          <cell r="Y170">
            <v>3.45</v>
          </cell>
          <cell r="Z170">
            <v>76.815999999999988</v>
          </cell>
        </row>
        <row r="171">
          <cell r="B171" t="str">
            <v>INGPECCATORE TINTO 2008</v>
          </cell>
          <cell r="C171" t="str">
            <v>ING</v>
          </cell>
          <cell r="D171" t="str">
            <v>DOC DOURO</v>
          </cell>
          <cell r="E171" t="str">
            <v>PECCATORE TINTO 2008</v>
          </cell>
          <cell r="F171" t="str">
            <v>Touriga Franca, Tinta Roriz and Tinta Barroca.</v>
          </cell>
          <cell r="G171" t="str">
            <v>Hand-picked and transported to winery in small baskets.</v>
          </cell>
          <cell r="H171" t="str">
            <v>From 10th till 25th September</v>
          </cell>
          <cell r="I171" t="str">
            <v xml:space="preserve">6,0 ton/ha </v>
          </cell>
          <cell r="J171" t="str">
            <v>In stainless steel with maceration at 24-26ºC.</v>
          </cell>
          <cell r="K171" t="str">
            <v>It has aged for 3 months in used French oak barrels.</v>
          </cell>
          <cell r="L171" t="str">
            <v>January 2012 with natural cork.</v>
          </cell>
          <cell r="M171" t="str">
            <v>14.500 bottles.</v>
          </cell>
          <cell r="N171" t="str">
            <v>May be included in vegetarian diet.</v>
          </cell>
          <cell r="O171" t="str">
            <v>It can be enjoyed with your favourite meat or chesses.</v>
          </cell>
          <cell r="P171" t="str">
            <v xml:space="preserve">It has a dark dense colour, with aromas of cinnamon and jam. It is full bodied with ripe tannins, and a long and complex finish, with fruit and oak in perfect harmony. It's a very good glass of wine to enjoy on its own therefore making it a perfect wine to serve by the glass.
PAULO COUTINHO
</v>
          </cell>
          <cell r="Q171" t="str">
            <v>DOC DOURO</v>
          </cell>
          <cell r="R171" t="str">
            <v>Pec08, v1</v>
          </cell>
          <cell r="S171">
            <v>41023</v>
          </cell>
          <cell r="T171" t="str">
            <v>09704</v>
          </cell>
          <cell r="U171">
            <v>0.13109999999999999</v>
          </cell>
          <cell r="V171">
            <v>0</v>
          </cell>
          <cell r="W171">
            <v>2</v>
          </cell>
          <cell r="X171">
            <v>5</v>
          </cell>
          <cell r="Y171">
            <v>3.84</v>
          </cell>
          <cell r="Z171">
            <v>74.215999999999994</v>
          </cell>
        </row>
        <row r="172">
          <cell r="B172" t="str">
            <v>PORPECCATORE TINTO 2008</v>
          </cell>
          <cell r="C172" t="str">
            <v>POR</v>
          </cell>
          <cell r="D172" t="str">
            <v>DOC DOURO</v>
          </cell>
          <cell r="E172" t="str">
            <v>PECCATORE TINTO 2008</v>
          </cell>
          <cell r="F172" t="str">
            <v>Touriga Franca, Tinta Roriz and Tinta Barroca.</v>
          </cell>
          <cell r="G172" t="str">
            <v>Vindima manual sendo depois transportada em palotes (max 150Kg).</v>
          </cell>
          <cell r="H172" t="str">
            <v>De 10 a 25 de Setembro.</v>
          </cell>
          <cell r="I172" t="str">
            <v xml:space="preserve">6,0 ton/ha </v>
          </cell>
          <cell r="J172" t="str">
            <v xml:space="preserve">Maceração em cuba inox a temperatura controlada de 24-26ºC. </v>
          </cell>
          <cell r="K172" t="str">
            <v>3 Meses em cascos de carvalho Françês.</v>
          </cell>
          <cell r="L172" t="str">
            <v>Janeiro 2012 com rolha de cortiça natural.</v>
          </cell>
          <cell r="M172" t="str">
            <v>14.500 grfs</v>
          </cell>
          <cell r="N172" t="str">
            <v>Pode ser incluido em dietas vegetarianas.</v>
          </cell>
          <cell r="O172" t="str">
            <v>Perfeito para acompanhar pratos de carne, ou pode acompanhar um queijo.</v>
          </cell>
          <cell r="P172" t="str">
            <v>De cor densa, aromas terciários como especiarias e compotas. Concentrado em boca com taninos maduros, acidez elegante. Final longo e complexo com notas tostadas em perfeita harmonia. Um vinho que dá prazer em beber num serviço despretensioso e fácil para o serviço a copo!                                                PAULO COUTINHO</v>
          </cell>
          <cell r="Q172" t="str">
            <v>DOC DOURO</v>
          </cell>
          <cell r="R172" t="str">
            <v>Pec08, V1</v>
          </cell>
          <cell r="S172">
            <v>41023</v>
          </cell>
          <cell r="T172" t="str">
            <v>09704</v>
          </cell>
          <cell r="U172">
            <v>0.13109999999999999</v>
          </cell>
          <cell r="V172">
            <v>0</v>
          </cell>
          <cell r="W172">
            <v>2</v>
          </cell>
          <cell r="X172">
            <v>5</v>
          </cell>
          <cell r="Y172">
            <v>3.84</v>
          </cell>
          <cell r="Z172">
            <v>74.215999999999994</v>
          </cell>
        </row>
        <row r="173">
          <cell r="B173" t="str">
            <v>INGPECCATORE TINTO 2009</v>
          </cell>
          <cell r="C173" t="str">
            <v>ING</v>
          </cell>
          <cell r="D173" t="str">
            <v>DOC DOURO</v>
          </cell>
          <cell r="E173" t="str">
            <v>PECCATORE TINTO 2009</v>
          </cell>
          <cell r="F173" t="str">
            <v>Touriga Franca, Tinta Roriz and Tinta Barroca.</v>
          </cell>
          <cell r="G173" t="str">
            <v>Hand-picked and transported to winery in small baskets.</v>
          </cell>
          <cell r="H173" t="str">
            <v>From 7 till 24 September.</v>
          </cell>
          <cell r="I173" t="str">
            <v xml:space="preserve">6,0 ton/ha </v>
          </cell>
          <cell r="J173" t="str">
            <v>In stainless steel with maceration at 24-26ºC.</v>
          </cell>
          <cell r="K173" t="str">
            <v>It has aged for 3 months in used French oak barrels.</v>
          </cell>
          <cell r="L173" t="str">
            <v>January 2014 with natural cork.</v>
          </cell>
          <cell r="M173" t="str">
            <v>23.000 bottles</v>
          </cell>
          <cell r="N173" t="str">
            <v>May be included in vegetarian diet.</v>
          </cell>
          <cell r="O173" t="str">
            <v>It can be enjoyed with your favourite meat, chesses or chocolate.</v>
          </cell>
          <cell r="P173" t="str">
            <v>It has a dark and dense colour, with aromas of cinnamon and jam. It is full bodied with ripe tannins and a long and complex finnish, with fruit and oak in perfect hamony. It's a very good glass of wine to enjoy on its own therefore making it a perfect wine to serve by the glass.                                                  PAULO COUTINHO</v>
          </cell>
          <cell r="Q173" t="str">
            <v>DOC DOURO</v>
          </cell>
          <cell r="R173" t="str">
            <v>Pec T09, V1</v>
          </cell>
          <cell r="S173">
            <v>41773</v>
          </cell>
          <cell r="T173">
            <v>11218</v>
          </cell>
          <cell r="U173">
            <v>0.1363</v>
          </cell>
          <cell r="V173">
            <v>0.13500000000000001</v>
          </cell>
          <cell r="W173">
            <v>2.2000000000000002</v>
          </cell>
          <cell r="X173">
            <v>5</v>
          </cell>
          <cell r="Y173">
            <v>3.77</v>
          </cell>
          <cell r="Z173">
            <v>77.207999999999998</v>
          </cell>
        </row>
        <row r="174">
          <cell r="B174" t="str">
            <v>INGPECCATORE TINTO 2011</v>
          </cell>
          <cell r="C174" t="str">
            <v>ING</v>
          </cell>
          <cell r="D174" t="str">
            <v>DOC DOURO</v>
          </cell>
          <cell r="E174" t="str">
            <v>PECCATORE TINTO 2011</v>
          </cell>
          <cell r="F174" t="str">
            <v>Touriga Franca, Tinta Roriz and Tinta Barroca.</v>
          </cell>
          <cell r="G174" t="str">
            <v>Hand-picked and transported to winery in small baskets.</v>
          </cell>
          <cell r="H174" t="str">
            <v>From 12th till 30th September</v>
          </cell>
          <cell r="I174" t="str">
            <v xml:space="preserve">6,0 ton/ha </v>
          </cell>
          <cell r="J174" t="str">
            <v>In stainless steel with maceration at 23-24ºC.</v>
          </cell>
          <cell r="K174" t="str">
            <v xml:space="preserve">Partially aged (25%) for 9 months in used French oak barrels. </v>
          </cell>
          <cell r="L174" t="str">
            <v>March 2014 with Natural cork</v>
          </cell>
          <cell r="M174" t="str">
            <v>18.000 bottles</v>
          </cell>
          <cell r="N174" t="str">
            <v>May be included in vegetarian diet.</v>
          </cell>
          <cell r="O174" t="str">
            <v>It can be enjoyed with your favourite meat, chesses or chocolate.</v>
          </cell>
          <cell r="P174" t="str">
            <v>It has a dark and dense colour, with aromas of cinnamon and jam. It is full bodied with ripe tannins and a long and complex finnish, with fruit and oak in perfect hamony. It's a very good glass of wine to enjoy on its own therefore making it a perfect wine to serve by the glass.                                                  PAULO COUTINHO</v>
          </cell>
          <cell r="Q174" t="str">
            <v>DOC DOURO</v>
          </cell>
          <cell r="R174" t="str">
            <v>Pec T11, V1</v>
          </cell>
          <cell r="S174" t="str">
            <v>6/April/15</v>
          </cell>
          <cell r="T174">
            <v>15036</v>
          </cell>
          <cell r="U174">
            <v>0.13020000000000001</v>
          </cell>
          <cell r="V174">
            <v>0</v>
          </cell>
          <cell r="W174" t="str">
            <v>&lt;0,6</v>
          </cell>
          <cell r="X174">
            <v>4.9000000000000004</v>
          </cell>
          <cell r="Y174">
            <v>3.69</v>
          </cell>
          <cell r="Z174">
            <v>73.152000000000001</v>
          </cell>
        </row>
        <row r="175">
          <cell r="B175" t="str">
            <v>INGPECCATORE TINTO 2013</v>
          </cell>
          <cell r="C175" t="str">
            <v>ING</v>
          </cell>
          <cell r="D175" t="str">
            <v>DOC DOURO</v>
          </cell>
          <cell r="E175" t="str">
            <v>PECCATORE TINTO 2013</v>
          </cell>
          <cell r="F175" t="str">
            <v>Touriga Franca, Tinta Roriz and Tinta Barroca.</v>
          </cell>
          <cell r="G175" t="str">
            <v>Hand-picked and transported to winery in small baskets.</v>
          </cell>
          <cell r="H175" t="str">
            <v>From 25th till 7th September</v>
          </cell>
          <cell r="I175" t="str">
            <v xml:space="preserve">5,5 tons/ha </v>
          </cell>
          <cell r="J175" t="str">
            <v>In stainless steel with maceration at 23-24ºC.</v>
          </cell>
          <cell r="K175" t="str">
            <v xml:space="preserve">Partially aged (25%) for 9 months in used French oak barrels. </v>
          </cell>
          <cell r="N175" t="str">
            <v>May be included in vegetarian diet.</v>
          </cell>
          <cell r="O175" t="str">
            <v>It can be enjoyed with your favourite meat, chesses or chocolate.</v>
          </cell>
          <cell r="P175" t="str">
            <v>It has a dark and dense colour, with aromas of cinnamon and jam. It is full bodied with ripe tannins and a long and complex finnish, with fruit and oak in perfect hamony. It's a very good glass of wine to enjoy on its own therefore making it a perfect wine to serve by the glass.                                                  PAULO COUTINHO</v>
          </cell>
          <cell r="Q175" t="str">
            <v>DOC DOURO</v>
          </cell>
          <cell r="V175" t="str">
            <v xml:space="preserve"> </v>
          </cell>
        </row>
        <row r="176">
          <cell r="B176" t="str">
            <v>INGPECCATORE TINTO 2014</v>
          </cell>
          <cell r="C176" t="str">
            <v>ING</v>
          </cell>
          <cell r="D176" t="str">
            <v>DOC DOURO</v>
          </cell>
          <cell r="E176" t="str">
            <v>PECCATORE TINTO 2014</v>
          </cell>
          <cell r="F176" t="str">
            <v>Touriga Franca, Tinta Roriz and Tinta Barroca.</v>
          </cell>
          <cell r="G176" t="str">
            <v>Hand-picked and transported to winery in small baskets.</v>
          </cell>
          <cell r="H176" t="str">
            <v>From 18th September till 6th October.</v>
          </cell>
          <cell r="I176" t="str">
            <v xml:space="preserve">6,5 tons/ha </v>
          </cell>
          <cell r="J176" t="str">
            <v>In stainless steel with maceration at 23-24ºC.</v>
          </cell>
          <cell r="K176" t="str">
            <v xml:space="preserve">Partially aged (25%) for 9 months in used French oak barrels. </v>
          </cell>
          <cell r="L176" t="str">
            <v>February 2016 with natural cork.</v>
          </cell>
          <cell r="M176" t="str">
            <v>30.000 bottles</v>
          </cell>
          <cell r="N176" t="str">
            <v>May be included in vegetarian diet.</v>
          </cell>
          <cell r="O176" t="str">
            <v>It can be enjoyed with your favourite meat, chesses or chocolate.</v>
          </cell>
          <cell r="P176" t="str">
            <v>It has a dark and dense colour, with a lovely red fruit aromas. It is full bodied with ripe tannins and a long and complex finnish, with fruit and oak in perfect hamony. It's a very good glass of wine to enjoy on its own therefore making it a perfect wine to serve by the glass.                                                  PAULO COUTINHO</v>
          </cell>
          <cell r="Q176" t="str">
            <v>DOC DOURO</v>
          </cell>
          <cell r="R176" t="str">
            <v>Pec T14, V1</v>
          </cell>
          <cell r="S176">
            <v>42520</v>
          </cell>
          <cell r="T176">
            <v>16210</v>
          </cell>
          <cell r="U176">
            <v>0.12989999999999999</v>
          </cell>
          <cell r="V176">
            <v>0.13</v>
          </cell>
          <cell r="W176">
            <v>0.9</v>
          </cell>
          <cell r="X176">
            <v>5</v>
          </cell>
          <cell r="Y176">
            <v>3.83</v>
          </cell>
          <cell r="Z176">
            <v>72.983999999999995</v>
          </cell>
        </row>
        <row r="177">
          <cell r="B177" t="str">
            <v>INGPECCATORE TINTO 2015</v>
          </cell>
          <cell r="C177" t="str">
            <v>ING</v>
          </cell>
          <cell r="D177" t="str">
            <v>DOC DOURO</v>
          </cell>
          <cell r="E177" t="str">
            <v>PECCATORE TINTO 2015</v>
          </cell>
          <cell r="F177" t="str">
            <v>Touriga Franca, Tinta Roriz and Tinta Barroca.</v>
          </cell>
          <cell r="G177" t="str">
            <v>Hand-picked and transported to winery in small baskets.</v>
          </cell>
          <cell r="J177" t="str">
            <v>In stainless steel with maceration at 23-24ºC.</v>
          </cell>
          <cell r="K177" t="str">
            <v xml:space="preserve">Partially aged (25%) for 9 months in used French oak barrels. </v>
          </cell>
          <cell r="N177" t="str">
            <v>May be included in vegetarian diet.</v>
          </cell>
          <cell r="O177" t="str">
            <v>It can be enjoyed with your favourite meat, chesses or chocolate.</v>
          </cell>
          <cell r="P177" t="str">
            <v>It has a dark and dense colour, with a lovely red fruit aromas. It is full bodied with ripe tannins and a long and complex finnish, with fruit and oak in perfect hamony. It's a very good glass of wine to enjoy on its own therefore making it a perfect wine to serve by the glass.                                                  PAULO COUTINHO</v>
          </cell>
          <cell r="Q177" t="str">
            <v>DOC DOURO</v>
          </cell>
          <cell r="R177" t="str">
            <v>Pec T15, V0</v>
          </cell>
          <cell r="U177" t="e">
            <v>#N/A</v>
          </cell>
          <cell r="V177" t="e">
            <v>#N/A</v>
          </cell>
          <cell r="W177" t="e">
            <v>#N/A</v>
          </cell>
          <cell r="X177" t="e">
            <v>#N/A</v>
          </cell>
          <cell r="Y177" t="e">
            <v>#N/A</v>
          </cell>
          <cell r="Z177" t="e">
            <v>#N/A</v>
          </cell>
        </row>
        <row r="178">
          <cell r="B178" t="str">
            <v>INGPORTAL D'OURO TINTO 2010</v>
          </cell>
          <cell r="C178" t="str">
            <v>ING</v>
          </cell>
          <cell r="D178" t="str">
            <v>DOC DOURO</v>
          </cell>
          <cell r="E178" t="str">
            <v>PORTAL D'OURO TINTO 2010</v>
          </cell>
          <cell r="F178" t="str">
            <v>Tinta Roriz (40%), Touriga Franca (30%), and Tinta Barroca (30%)</v>
          </cell>
          <cell r="G178" t="str">
            <v>Hand-picked and transported to winery in small baskets.</v>
          </cell>
          <cell r="H178" t="str">
            <v>From 16th September till 5 October.</v>
          </cell>
          <cell r="I178" t="str">
            <v xml:space="preserve">6,5 ton/ha </v>
          </cell>
          <cell r="J178" t="str">
            <v>In stainless steel with maceration at 24-26ºC.</v>
          </cell>
          <cell r="K178" t="str">
            <v xml:space="preserve">Partially aged (25%) for 9 months in used French oak barrels. </v>
          </cell>
          <cell r="L178" t="str">
            <v>January 2012 with natural cork.</v>
          </cell>
          <cell r="M178" t="str">
            <v>85.000 bottles.</v>
          </cell>
          <cell r="N178" t="str">
            <v>May be included in vegetarian diet.</v>
          </cell>
          <cell r="O178" t="str">
            <v>It can be enjoyed with your favourite meat or chesses.</v>
          </cell>
          <cell r="P178" t="str">
            <v xml:space="preserve">With a beautiful and intense ruby colour, it has aromas of jam and some spices. It's elegant and well balanced in the mouth, finishing long and with a very pleasant freshness. A wine that shows well its unique origin.
It's a very good glass of wine to enjoy on its own therefore making it a perfect wine to serve by the glass.
PAULO COUTINHO
</v>
          </cell>
          <cell r="Q178" t="str">
            <v>DOC DOURO</v>
          </cell>
          <cell r="R178" t="str">
            <v>PD' v1</v>
          </cell>
          <cell r="S178">
            <v>40963</v>
          </cell>
          <cell r="T178" t="str">
            <v>09272</v>
          </cell>
          <cell r="U178">
            <v>0.13350000000000001</v>
          </cell>
          <cell r="V178">
            <v>0</v>
          </cell>
          <cell r="W178">
            <v>2</v>
          </cell>
          <cell r="X178">
            <v>3.84</v>
          </cell>
          <cell r="Y178">
            <v>3.99</v>
          </cell>
          <cell r="Z178">
            <v>75.559999999999988</v>
          </cell>
        </row>
        <row r="179">
          <cell r="B179" t="str">
            <v>PORPORTAL D'OURO TINTO 2010</v>
          </cell>
          <cell r="C179" t="str">
            <v>POR</v>
          </cell>
          <cell r="D179" t="str">
            <v>DOC DOURO</v>
          </cell>
          <cell r="E179" t="str">
            <v>PORTAL D'OURO TINTO 2010</v>
          </cell>
          <cell r="F179" t="str">
            <v>Tinta Roriz (40%), Touriga Franca (30%), e Tinta Barroca (30%)</v>
          </cell>
          <cell r="G179" t="str">
            <v>Vindima manual sendo depois transportada em palotes (max 150Kg).</v>
          </cell>
          <cell r="H179" t="str">
            <v>De 16 de Setembro a 5 de Outubro.</v>
          </cell>
          <cell r="I179" t="str">
            <v xml:space="preserve">6,5 ton/ha </v>
          </cell>
          <cell r="J179" t="str">
            <v xml:space="preserve">Maceração em cuba inox a temperatura controlada de 24-26ºC. </v>
          </cell>
          <cell r="K179" t="str">
            <v>25% deste vinho estagia do volume em cascos usados de carvalho Francês, durante 9 meses.</v>
          </cell>
          <cell r="L179" t="str">
            <v>Janeiro 2012 com rolha de cortiça natural.</v>
          </cell>
          <cell r="M179" t="str">
            <v>85.000 grfs</v>
          </cell>
          <cell r="N179" t="str">
            <v>Pode ser incluido em dietas vegetarianas.</v>
          </cell>
          <cell r="O179" t="str">
            <v>Perfeito para acompanhar pratos de carne, resistindo ainda a sobremesas nomeadamente de queijo.</v>
          </cell>
          <cell r="P179" t="str">
            <v>Vinho de um vermelho granada intenso, exibe aromas compotados e alguma especiaria. Elegante e equilibrado em boca, termina longo e com agradável frescura. Um vinho que mostra a garra tipica da região que lhe deu origem. Um bom compromisso para um consumo despretensioso e fácil para o serviço a copo!                                                PAULO COUTINHO</v>
          </cell>
          <cell r="Q179" t="str">
            <v>DOC DOURO</v>
          </cell>
          <cell r="R179" t="str">
            <v>PD'10, V1</v>
          </cell>
          <cell r="S179">
            <v>40941</v>
          </cell>
          <cell r="T179" t="str">
            <v>09272</v>
          </cell>
          <cell r="U179">
            <v>0.13350000000000001</v>
          </cell>
          <cell r="V179">
            <v>0</v>
          </cell>
          <cell r="W179">
            <v>2</v>
          </cell>
          <cell r="X179">
            <v>3.84</v>
          </cell>
          <cell r="Y179">
            <v>3.99</v>
          </cell>
          <cell r="Z179">
            <v>75.559999999999988</v>
          </cell>
        </row>
        <row r="180">
          <cell r="B180" t="str">
            <v>PORPORTAL D'OURO TINTO 2010 14%</v>
          </cell>
          <cell r="C180" t="str">
            <v>POR</v>
          </cell>
          <cell r="D180" t="str">
            <v>DOC DOURO</v>
          </cell>
          <cell r="E180" t="str">
            <v>PORTAL D'OURO TINTO 2010 14%</v>
          </cell>
          <cell r="F180" t="str">
            <v>Tinta Roriz (40%), Touriga Franca (30%), e Tinta Barroca (30%)</v>
          </cell>
          <cell r="G180" t="str">
            <v>Vindima manual sendo depois transportada em palotes (max 150Kg).</v>
          </cell>
          <cell r="H180" t="str">
            <v>De 16 de Setembro a 5 de Outubro.</v>
          </cell>
          <cell r="I180" t="str">
            <v xml:space="preserve">6,5 ton/ha </v>
          </cell>
          <cell r="J180" t="str">
            <v xml:space="preserve">Maceração em cuba inox a temperatura controlada de 24-26ºC. </v>
          </cell>
          <cell r="K180" t="str">
            <v>25% deste vinho estagia do volume em cascos usados de carvalho Francês, durante 9 meses.</v>
          </cell>
          <cell r="L180" t="str">
            <v>Janeiro 2012 com rolha de cortiça natural.</v>
          </cell>
          <cell r="M180" t="str">
            <v>85.000 grfs</v>
          </cell>
          <cell r="N180" t="str">
            <v>Pode ser incluido em dietas vegetarianas.</v>
          </cell>
          <cell r="O180" t="str">
            <v>Perfeito para acompanhar pratos de carne, resistindo ainda a sobremesas nomeadamente de queijo.</v>
          </cell>
          <cell r="P180" t="str">
            <v>Vinho de um vermelho granada intenso, exibe aromas compotados e alguma especiaria. Elegante e equilibrado em boca, termina longo e com agradável frescura. Um vinho que mostra a garra tipica da região que lhe deu origem. Um bom compromisso para um consumo despretensioso e fácil para o serviço a copo!                                                PAULO COUTINHO</v>
          </cell>
          <cell r="Q180" t="str">
            <v>DOC DOURO</v>
          </cell>
          <cell r="R180" t="str">
            <v>PD'10, V1</v>
          </cell>
          <cell r="S180">
            <v>40941</v>
          </cell>
          <cell r="T180">
            <v>10482</v>
          </cell>
          <cell r="U180">
            <v>0.13739999999999999</v>
          </cell>
          <cell r="V180">
            <v>0</v>
          </cell>
          <cell r="W180">
            <v>0</v>
          </cell>
          <cell r="X180">
            <v>5.0999999999999996</v>
          </cell>
          <cell r="Y180">
            <v>3.82</v>
          </cell>
          <cell r="Z180">
            <v>77.743999999999986</v>
          </cell>
        </row>
        <row r="181">
          <cell r="B181" t="str">
            <v>INGPORTAL D'OURO TINTO 2011</v>
          </cell>
          <cell r="C181" t="str">
            <v>ING</v>
          </cell>
          <cell r="D181" t="str">
            <v>DOC DOURO</v>
          </cell>
          <cell r="E181" t="str">
            <v>PORTAL D'OURO TINTO 2011</v>
          </cell>
          <cell r="F181" t="str">
            <v>Tinta Roriz (40%), Touriga Franca (30%), and Tinta Barroca (30%)</v>
          </cell>
          <cell r="G181" t="str">
            <v>Hand-picked and transported to winery in small baskets.</v>
          </cell>
          <cell r="H181" t="str">
            <v>From 12th till 30th September</v>
          </cell>
          <cell r="I181" t="str">
            <v xml:space="preserve">6,0 ton/ha </v>
          </cell>
          <cell r="J181" t="str">
            <v>In stainless steel with maceration at 23-24ºC.</v>
          </cell>
          <cell r="K181" t="str">
            <v xml:space="preserve">Partially aged (25%) for 9 months in used French oak barrels. </v>
          </cell>
          <cell r="L181" t="str">
            <v>September 2013 with natural cork.</v>
          </cell>
          <cell r="M181" t="str">
            <v>54.500 bottles</v>
          </cell>
          <cell r="N181" t="str">
            <v>May be included in vegetarian diet.</v>
          </cell>
          <cell r="O181" t="str">
            <v>It can be enjoyed with your favourite meat or chesses.</v>
          </cell>
          <cell r="P181" t="str">
            <v xml:space="preserve">With a beautiful and intense ruby colour, it has aromas of jam and some spices. It's elegant and well balanced in the mouth, finishing long and with a very pleasant freshness. A wine that shows well its unique origin.
It's a very good glass of wine to enjoy on its own therefore making it a perfect wine to serve by the glass.
PAULO COUTINHO
</v>
          </cell>
          <cell r="Q181" t="str">
            <v>DOC DOURO</v>
          </cell>
          <cell r="R181" t="str">
            <v>PD'11 v1</v>
          </cell>
          <cell r="S181">
            <v>41771</v>
          </cell>
          <cell r="T181">
            <v>11213</v>
          </cell>
          <cell r="U181">
            <v>0.1346</v>
          </cell>
          <cell r="V181">
            <v>0.13500000000000001</v>
          </cell>
          <cell r="W181">
            <v>2.2000000000000002</v>
          </cell>
          <cell r="X181">
            <v>4.9000000000000004</v>
          </cell>
          <cell r="Y181">
            <v>3.8</v>
          </cell>
          <cell r="Z181">
            <v>76.256</v>
          </cell>
        </row>
        <row r="182">
          <cell r="B182" t="str">
            <v>INGPORTAL D'OURO TINTO 2011 BiB</v>
          </cell>
          <cell r="C182" t="str">
            <v>ING</v>
          </cell>
          <cell r="D182" t="str">
            <v>DOC DOURO</v>
          </cell>
          <cell r="E182" t="str">
            <v>PORTAL D'OURO TINTO 2011 BiB</v>
          </cell>
          <cell r="F182" t="str">
            <v>Tinta Roriz (40%), Touriga Franca (30%), and Tinta Barroca (30%)</v>
          </cell>
          <cell r="G182" t="str">
            <v>Hand-picked and transported to winery in small baskets.</v>
          </cell>
          <cell r="H182" t="str">
            <v>From 12th till 30th September</v>
          </cell>
          <cell r="I182" t="str">
            <v xml:space="preserve">6,0 ton/ha </v>
          </cell>
          <cell r="J182" t="str">
            <v>In stainless steel with maceration at 23-24ºC.</v>
          </cell>
          <cell r="K182" t="str">
            <v xml:space="preserve">Partially aged (25%) for 9 months in used French oak barrels. </v>
          </cell>
          <cell r="L182" t="str">
            <v>September 2013 with natural cork.</v>
          </cell>
          <cell r="M182" t="str">
            <v>54.500 bottles</v>
          </cell>
          <cell r="N182" t="str">
            <v>May be included in vegetarian diet.</v>
          </cell>
          <cell r="O182" t="str">
            <v>It can be enjoyed with your favourite meat or chesses.</v>
          </cell>
          <cell r="P182" t="str">
            <v>It’s full bodied with a dark colour and lovely red fruit aromas. In the mouth we feel some toasted notes, elegant tannins and excellent acidity leading to an attractive and elegant final. A wine that shows well its unique origin.
It's a very good glass of wine to enjoy on its own therefore making it a perfect wine to serve by the glass.
PAULO COUTINHO</v>
          </cell>
          <cell r="Q182" t="str">
            <v>DOC DOURO</v>
          </cell>
          <cell r="R182" t="str">
            <v>PD'11Bib v0</v>
          </cell>
          <cell r="S182">
            <v>42075</v>
          </cell>
          <cell r="T182">
            <v>15036</v>
          </cell>
          <cell r="U182">
            <v>0.13020000000000001</v>
          </cell>
          <cell r="V182">
            <v>0</v>
          </cell>
          <cell r="W182" t="str">
            <v>&lt;0,6</v>
          </cell>
          <cell r="X182">
            <v>4.9000000000000004</v>
          </cell>
          <cell r="Y182">
            <v>3.69</v>
          </cell>
          <cell r="Z182">
            <v>73.152000000000001</v>
          </cell>
        </row>
        <row r="183">
          <cell r="B183" t="str">
            <v>INGPORTAL D'OURO TINTO 2013 BiB</v>
          </cell>
          <cell r="C183" t="str">
            <v>ING</v>
          </cell>
          <cell r="D183" t="str">
            <v>DOC DOURO</v>
          </cell>
          <cell r="E183" t="str">
            <v>PORTAL D'OURO TINTO 2013 BiB</v>
          </cell>
          <cell r="F183" t="str">
            <v>Tinta Roriz (40%), Touriga Franca (30%), and Tinta Barroca (30%)</v>
          </cell>
          <cell r="G183" t="str">
            <v>Hand-picked and transported to winery in small baskets.</v>
          </cell>
          <cell r="H183" t="str">
            <v>From 25th till 7th September</v>
          </cell>
          <cell r="I183" t="str">
            <v xml:space="preserve">5,5 tons/ha </v>
          </cell>
          <cell r="J183" t="str">
            <v>In stainless steel with maceration at 23-24ºC.</v>
          </cell>
          <cell r="K183" t="str">
            <v xml:space="preserve">Partially aged (25%) for 9 months in used French oak barrels. </v>
          </cell>
          <cell r="N183" t="str">
            <v>May be included in vegetarian diet.</v>
          </cell>
          <cell r="O183" t="str">
            <v>It can be enjoyed with your favourite meat or chesses.</v>
          </cell>
          <cell r="P183" t="str">
            <v>It’s full bodied with a dark colour and lovely red fruit aromas. In the mouth we feel some toasted notes, elegant tannins and excellent acidity leading to an attractive and elegant final. A wine that shows well its unique origin.
It's a very good glass of wine to enjoy on its own therefore making it a perfect wine to serve by the glass.
PAULO COUTINHO</v>
          </cell>
          <cell r="Q183" t="str">
            <v>DOC DOURO</v>
          </cell>
          <cell r="R183" t="str">
            <v>PD'13Bib v0</v>
          </cell>
          <cell r="T183">
            <v>16209</v>
          </cell>
          <cell r="U183">
            <v>0.13300000000000001</v>
          </cell>
          <cell r="V183">
            <v>0.13</v>
          </cell>
          <cell r="W183" t="str">
            <v>&lt;0,6</v>
          </cell>
          <cell r="X183">
            <v>5</v>
          </cell>
          <cell r="Y183">
            <v>3.68</v>
          </cell>
          <cell r="Z183">
            <v>74.72</v>
          </cell>
        </row>
        <row r="184">
          <cell r="B184" t="str">
            <v>INGPORTAL D'OURO TINTO 2013</v>
          </cell>
          <cell r="C184" t="str">
            <v>ING</v>
          </cell>
          <cell r="D184" t="str">
            <v>DOC DOURO</v>
          </cell>
          <cell r="E184" t="str">
            <v>PORTAL D'OURO TINTO 2013</v>
          </cell>
          <cell r="F184" t="str">
            <v>Tinta Roriz (40%), Touriga Franca (30%), and Tinta Barroca (30%)</v>
          </cell>
          <cell r="G184" t="str">
            <v>Hand-picked and transported to winery in small baskets.</v>
          </cell>
          <cell r="H184" t="str">
            <v>From 25th till 7th September</v>
          </cell>
          <cell r="I184" t="str">
            <v xml:space="preserve">5,5 tons/ha </v>
          </cell>
          <cell r="J184" t="str">
            <v>In stainless steel with maceration at 23-24ºC.</v>
          </cell>
          <cell r="K184" t="str">
            <v xml:space="preserve">Partially aged (25%) for 9 months in used French oak barrels. </v>
          </cell>
          <cell r="L184" t="str">
            <v>Nov 2015 with natural cork.</v>
          </cell>
          <cell r="M184" t="str">
            <v>30.000 bottles.</v>
          </cell>
          <cell r="N184" t="str">
            <v>May be included in vegetarian diet.</v>
          </cell>
          <cell r="O184" t="str">
            <v>It can be enjoyed with your favourite meat or chesses.</v>
          </cell>
          <cell r="P184" t="str">
            <v>It’s full bodied with a dark colour and lovely red fruit aromas. In the mouth we feel some toasted notes, elegant tannins and excellent acidity leading to an attractive and elegant final. A wine that shows well its unique origin.
It's a very good glass of wine to enjoy on its own therefore making it a perfect wine to serve by the glass.
PAULO COUTINHO</v>
          </cell>
          <cell r="Q184" t="str">
            <v>DOC DOURO</v>
          </cell>
          <cell r="R184" t="str">
            <v>PD'13 v1</v>
          </cell>
          <cell r="S184">
            <v>42471</v>
          </cell>
          <cell r="T184">
            <v>16209</v>
          </cell>
          <cell r="U184">
            <v>0.13300000000000001</v>
          </cell>
          <cell r="V184">
            <v>0.13</v>
          </cell>
          <cell r="W184" t="str">
            <v>&lt;0,6</v>
          </cell>
          <cell r="X184">
            <v>5</v>
          </cell>
          <cell r="Y184">
            <v>3.68</v>
          </cell>
          <cell r="Z184">
            <v>74.72</v>
          </cell>
        </row>
        <row r="185">
          <cell r="B185" t="str">
            <v>INGPORTAL D'OURO TINTO 2015</v>
          </cell>
          <cell r="C185" t="str">
            <v>ING</v>
          </cell>
          <cell r="D185" t="str">
            <v>DOC DOURO</v>
          </cell>
          <cell r="E185" t="str">
            <v>PORTAL D'OURO TINTO 2015</v>
          </cell>
          <cell r="F185" t="str">
            <v>Touriga Franca (40%), Tinta Roriz (40%) e Tinta Barroca (20%)</v>
          </cell>
          <cell r="G185" t="str">
            <v>Hand-picked and transported to winery in small baskets.</v>
          </cell>
          <cell r="L185" t="str">
            <v>Nov 2015 with natural cork.</v>
          </cell>
          <cell r="N185" t="str">
            <v>May be included in vegetarian diet.</v>
          </cell>
          <cell r="O185" t="str">
            <v>It can be enjoyed with your favourite meat or chesses.</v>
          </cell>
          <cell r="P185" t="str">
            <v>It’s full bodied with a dark colour and lovely red fruit aromas. In the mouth we feel some toasted notes, elegant tannins and excellent acidity leading to an attractive and elegant final. A wine that shows well its unique origin.
It's a very good glass of wine to enjoy on its own therefore making it a perfect wine to serve by the glass.
PAULO COUTINHO</v>
          </cell>
          <cell r="Q185" t="str">
            <v>DOC DOURO</v>
          </cell>
          <cell r="R185" t="str">
            <v>PD'15 v0</v>
          </cell>
          <cell r="U185" t="e">
            <v>#N/A</v>
          </cell>
          <cell r="V185" t="e">
            <v>#N/A</v>
          </cell>
          <cell r="W185" t="e">
            <v>#N/A</v>
          </cell>
          <cell r="X185" t="e">
            <v>#N/A</v>
          </cell>
          <cell r="Y185" t="e">
            <v>#N/A</v>
          </cell>
          <cell r="Z185" t="e">
            <v>#N/A</v>
          </cell>
        </row>
        <row r="186">
          <cell r="E186" t="str">
            <v>PORTAL D'OURO TINTO 2014</v>
          </cell>
          <cell r="F186" t="str">
            <v>Touriga Franca (40%), Tinta Roriz (40%) e Tinta Barroca (20%)</v>
          </cell>
        </row>
        <row r="187">
          <cell r="B187" t="str">
            <v>PORPORTAL RESERVA 2010</v>
          </cell>
          <cell r="C187" t="str">
            <v>POR</v>
          </cell>
          <cell r="D187" t="str">
            <v>DOC DOURO</v>
          </cell>
          <cell r="E187" t="str">
            <v>PORTAL RESERVA 2010</v>
          </cell>
          <cell r="F187" t="str">
            <v>Touriga Nacional (45%), Tinta Roriz (40%) e Touriga Franca(15%).</v>
          </cell>
          <cell r="G187" t="str">
            <v>Vindima manual sendo depois transportada em palotes (max 150Kg).</v>
          </cell>
          <cell r="H187" t="str">
            <v>De 20 a 29 de Setembro.</v>
          </cell>
          <cell r="I187" t="str">
            <v xml:space="preserve">5,5 tons/ha </v>
          </cell>
          <cell r="J187" t="str">
            <v xml:space="preserve">Maceração em cuba inox a temperatura controlada de 24-26ºC. </v>
          </cell>
          <cell r="K187" t="str">
            <v>9 Meses em cascos novos de carvalho Françês.</v>
          </cell>
          <cell r="L187" t="str">
            <v>Julho de 2012 com rolha de cortiça natural.</v>
          </cell>
          <cell r="M187" t="str">
            <v>20.295 grfs e 103 magnums</v>
          </cell>
          <cell r="N187" t="str">
            <v>Pode ser incluido em dietas vegetarianas.</v>
          </cell>
          <cell r="O187" t="str">
            <v>Para desfrutar já ou envelhecer mais uns anos em cave, com os seus assados preferidos e queijos fortes.
Servir a 16-17ºC.</v>
          </cell>
          <cell r="P187" t="str">
            <v xml:space="preserve">Um Reserva de um ano cujos vinhos originaram aromas muitos frutados e frescos. Menos sério que o anterior 2009, mas mais apelativo.  Este Reserva de cor ruby, evidencia aromas de fruta vermelha e preta, elegantes aromas florais em perfeita harmonia com as notas de carvalho. Na boca mostra-se harmonioso com taninos firmes e expressivos, com uma elegante e refrescante acidez. Final longo, e complexo que augura um belo perfil após algum tempo mais em garrafa, mas não deixe de usufruí-lo nesta fase mais jovem.                                  PAULO COUTINHO </v>
          </cell>
          <cell r="Q187" t="str">
            <v>DOC DOURO</v>
          </cell>
          <cell r="R187" t="str">
            <v>Res10, V1</v>
          </cell>
          <cell r="S187">
            <v>41556</v>
          </cell>
          <cell r="T187">
            <v>10419</v>
          </cell>
          <cell r="U187">
            <v>0.13650000000000001</v>
          </cell>
          <cell r="V187">
            <v>0.13500000000000001</v>
          </cell>
          <cell r="W187">
            <v>0</v>
          </cell>
          <cell r="X187">
            <v>4.4800000000000004</v>
          </cell>
          <cell r="Y187">
            <v>4.05</v>
          </cell>
          <cell r="Z187">
            <v>77.200000000000017</v>
          </cell>
        </row>
        <row r="188">
          <cell r="B188" t="str">
            <v>PORPORTAL RESERVA 2011</v>
          </cell>
          <cell r="C188" t="str">
            <v>POR</v>
          </cell>
          <cell r="D188" t="str">
            <v>DOC DOURO</v>
          </cell>
          <cell r="E188" t="str">
            <v>PORTAL RESERVA 2011</v>
          </cell>
          <cell r="F188" t="str">
            <v>Touriga Nacional (45%), Tinta Roriz (40%) e Touriga Franca(15%).</v>
          </cell>
          <cell r="G188" t="str">
            <v>Vindima manual sendo depois transportada em palotes (max 150Kg).</v>
          </cell>
          <cell r="H188" t="str">
            <v>De 6 a 27 de Setembro.</v>
          </cell>
          <cell r="I188" t="str">
            <v xml:space="preserve">6,0 ton/ha </v>
          </cell>
          <cell r="J188" t="str">
            <v xml:space="preserve">Maceração em cuba inox a temperatura controlada de 24-26ºC. </v>
          </cell>
          <cell r="K188" t="str">
            <v>9 Meses em cascos novos de carvalho Françês.</v>
          </cell>
          <cell r="L188" t="str">
            <v>Agosto de 2013 com rolha de cortiça natural.</v>
          </cell>
          <cell r="M188" t="str">
            <v>26521 grfs e 63 Magnums</v>
          </cell>
          <cell r="N188" t="str">
            <v>Pode ser incluido em dietas vegetarianas.</v>
          </cell>
          <cell r="O188" t="str">
            <v>Para desfrutar já ou envelhecer mais uns anos em cave, com os seus assados preferidos e queijos fortes.
Servir a 16-17ºC.</v>
          </cell>
          <cell r="P188" t="str">
            <v xml:space="preserve">Com este Reserva vamos completando uma série de vinhos sérios que a colheita de 2011 nos proporcionou. Este Reserva apresenta cor concentrada, evidencia aromas de fruta preta e madura, elegantes aromas florais em perfeita harmonia com as notas de carvalho. Mostra-se bem harmonioso em boca, com taninos firmes e expressivos, mas bem envolvidos pelo volume e viva acidez. Final longo, e complexo que augura um belo perfil após algum tempo mais em garrafa, mas não deixe de usufruí-lo nesta fase mais jovem, bastando para isso dar-lhe o necessário tempo de se mostrar no copo com leve oxigenação.                                  PAULO COUTINHO </v>
          </cell>
          <cell r="Q188" t="str">
            <v>DOC DOURO</v>
          </cell>
          <cell r="R188" t="str">
            <v>Res11, V1</v>
          </cell>
          <cell r="S188">
            <v>41661</v>
          </cell>
          <cell r="T188">
            <v>12028</v>
          </cell>
          <cell r="U188">
            <v>0.14480000000000001</v>
          </cell>
          <cell r="V188">
            <v>0.14000000000000001</v>
          </cell>
          <cell r="W188">
            <v>0</v>
          </cell>
          <cell r="X188">
            <v>4.9000000000000004</v>
          </cell>
          <cell r="Y188">
            <v>3.83</v>
          </cell>
          <cell r="Z188">
            <v>81.448000000000008</v>
          </cell>
        </row>
        <row r="189">
          <cell r="B189" t="str">
            <v>PORPORTAL RESERVA 2009</v>
          </cell>
          <cell r="C189" t="str">
            <v>POR</v>
          </cell>
          <cell r="D189" t="str">
            <v>DOC DOURO</v>
          </cell>
          <cell r="E189" t="str">
            <v>PORTAL RESERVA 2009</v>
          </cell>
          <cell r="F189" t="str">
            <v>Touriga Nacional (50%), Tinta Roriz (40%) e Touriga Franca(10%).</v>
          </cell>
          <cell r="G189" t="str">
            <v>Vindima manual sendo depois transportada em palotes (max 150Kg).</v>
          </cell>
          <cell r="H189" t="str">
            <v>De 14 a 20 de Setembro.</v>
          </cell>
          <cell r="I189" t="str">
            <v xml:space="preserve">5,5 tons/ha </v>
          </cell>
          <cell r="J189" t="str">
            <v xml:space="preserve">Maceração em cuba inox a temperatura controlada de 24-26ºC. </v>
          </cell>
          <cell r="K189" t="str">
            <v>9 Meses em cascos novos de carvalho Françês.</v>
          </cell>
          <cell r="L189" t="str">
            <v>Junho de 2011 com rolha de cortiça natural.</v>
          </cell>
          <cell r="M189" t="str">
            <v>39.017 grfs</v>
          </cell>
          <cell r="N189" t="str">
            <v>Pode ser incluido em dietas vegetarianas.</v>
          </cell>
          <cell r="O189" t="str">
            <v>Para desfrutar já ou envelhecer mais uns anos em cave, com os seus assados preferidos e queijos fortes.
Servir a 16-17ºC.</v>
          </cell>
          <cell r="P189" t="str">
            <v xml:space="preserve">Mas um belo exemplo da qualidade generalizada de 2009. Um ano surpreendente pela pureza aromática, mas com a complexidade que só o Douro é capaz. Garra e elegância!   Este Reserva de cor ruby, evidencia aromas de fruta preta madura, elegantes aromas florais em perfeita harmonia com as notas de carvalho. Na boca mostra-se estruturado com taninos firmes e expressivos, com uma elegante e refrescante acidez. Final longo, e complexo que augura um belo perfil após algum tempo mais em garrafa.                                  PAULO COUTINHO </v>
          </cell>
          <cell r="Q189" t="str">
            <v>DOC DOURO</v>
          </cell>
          <cell r="R189" t="str">
            <v>Res09, V1</v>
          </cell>
          <cell r="S189">
            <v>41068</v>
          </cell>
          <cell r="T189" t="str">
            <v>08479</v>
          </cell>
          <cell r="U189">
            <v>0.1381</v>
          </cell>
          <cell r="V189">
            <v>0</v>
          </cell>
          <cell r="W189">
            <v>0</v>
          </cell>
          <cell r="X189">
            <v>5.62</v>
          </cell>
          <cell r="Y189">
            <v>3.75</v>
          </cell>
          <cell r="Z189">
            <v>78.055999999999997</v>
          </cell>
        </row>
        <row r="190">
          <cell r="B190" t="str">
            <v>INGPORTAL RESERVA 2014</v>
          </cell>
          <cell r="C190" t="str">
            <v>ING</v>
          </cell>
          <cell r="D190" t="str">
            <v>DOC DOURO</v>
          </cell>
          <cell r="E190" t="str">
            <v>PORTAL RESERVA 2014</v>
          </cell>
          <cell r="F190" t="str">
            <v>Touriga Nacional (45%), Tinta Roriz (40%) and Touriga Franca(15%).</v>
          </cell>
          <cell r="G190" t="str">
            <v>Hand-picked and transported to winery in small baskets.</v>
          </cell>
          <cell r="H190" t="str">
            <v>From 18th September till 4th October.</v>
          </cell>
          <cell r="I190" t="str">
            <v xml:space="preserve">5,5 tons/ha </v>
          </cell>
          <cell r="J190" t="str">
            <v>In stainless steel with maceration at 24-26ºC.</v>
          </cell>
          <cell r="K190" t="str">
            <v>Aged for 9 months in new and used French oak.</v>
          </cell>
          <cell r="L190" t="str">
            <v>March 2016 with natural cork.</v>
          </cell>
          <cell r="M190" t="str">
            <v>14.368 bottles, and 60 Magnums.</v>
          </cell>
          <cell r="N190" t="str">
            <v>May be included in vegetarian diet.</v>
          </cell>
          <cell r="O190" t="str">
            <v>It can be enjoyed with your favourite red meat or chesses and can cellaring for up to 10 years.</v>
          </cell>
          <cell r="P190" t="str">
            <v>This Reserva shows a concentrated colour with aromas of ripe black fruit and elegant floral notes in perfect harmony with some toast from the oak. Well balanced on palate, with firm and expressive tannis, well supported by the volume and live acidity. The final is long and complex that will develop further with more time in bottle. 
PAULO COUTINHO</v>
          </cell>
          <cell r="Q190" t="str">
            <v>DOC DOURO</v>
          </cell>
          <cell r="R190" t="str">
            <v>Res14, V1</v>
          </cell>
          <cell r="S190">
            <v>42479</v>
          </cell>
          <cell r="T190">
            <v>16409</v>
          </cell>
          <cell r="U190">
            <v>0.14510000000000001</v>
          </cell>
          <cell r="V190">
            <v>0.14499999999999999</v>
          </cell>
          <cell r="W190">
            <v>0.8</v>
          </cell>
          <cell r="X190">
            <v>5.0999999999999996</v>
          </cell>
          <cell r="Y190">
            <v>3.84</v>
          </cell>
          <cell r="Z190">
            <v>81.575999999999993</v>
          </cell>
        </row>
        <row r="191">
          <cell r="B191" t="str">
            <v>PORPORTAL RESERVA 2014</v>
          </cell>
          <cell r="C191" t="str">
            <v>POR</v>
          </cell>
          <cell r="D191" t="str">
            <v>DOC DOURO</v>
          </cell>
          <cell r="E191" t="str">
            <v>PORTAL RESERVA 2014</v>
          </cell>
          <cell r="F191" t="str">
            <v>Touriga Nacional (45%), Tinta Roriz (40%) e Touriga Franca(15%).</v>
          </cell>
          <cell r="G191" t="str">
            <v>Vindima manual sendo depois transportada em palotes.</v>
          </cell>
          <cell r="H191" t="str">
            <v>De 18 Setembro a  4 de Outubro.</v>
          </cell>
          <cell r="I191" t="str">
            <v xml:space="preserve">5,5 tons/ha </v>
          </cell>
          <cell r="J191" t="str">
            <v xml:space="preserve">Maceração em cuba inox a temperatura controlada de 24-26ºC. </v>
          </cell>
          <cell r="K191" t="str">
            <v>9 Meses em cascos novos e usados de carvalho Françês.</v>
          </cell>
          <cell r="L191" t="str">
            <v>Março 2016 com rolhas cortiça natural.</v>
          </cell>
          <cell r="M191" t="str">
            <v>14.368 garrafas e 60 Magnums.</v>
          </cell>
          <cell r="N191" t="str">
            <v>Pode ser incluido em dietas vegetarianas.</v>
          </cell>
          <cell r="O191" t="str">
            <v>Para apreciar juntamente com a sua carne preferida ou queijos. Pode optar por envelhecer na sua cave até mais de 10 anos.</v>
          </cell>
          <cell r="P191" t="str">
            <v xml:space="preserve">Este Reserva apresenta cor ruby, aromas de fruta preta e madura, ameixa e cereja preta. Elegantes aromas florais em perfeita harmonia com as notas de carvalho. Mostra-se bem harmonioso em boca, com taninos firmes e expressivos, mas bem envolvidos pelo volume e viva acidez. Final longo, e complexo que augura um belo perfil após algum tempo mais em garrafa, mas não deixe de usufruí-lo nesta fase mais jovem.                                 PAULO COUTINHO </v>
          </cell>
          <cell r="Q191" t="str">
            <v>DOC DOURO</v>
          </cell>
          <cell r="R191" t="str">
            <v>Res14, V1</v>
          </cell>
          <cell r="S191">
            <v>42479</v>
          </cell>
          <cell r="T191">
            <v>16409</v>
          </cell>
          <cell r="U191">
            <v>0.14510000000000001</v>
          </cell>
          <cell r="V191">
            <v>0.14499999999999999</v>
          </cell>
          <cell r="W191">
            <v>0.8</v>
          </cell>
          <cell r="X191">
            <v>5.0999999999999996</v>
          </cell>
          <cell r="Y191">
            <v>3.84</v>
          </cell>
          <cell r="Z191">
            <v>81.575999999999993</v>
          </cell>
        </row>
        <row r="192">
          <cell r="B192" t="str">
            <v>PORSONATA TINTO</v>
          </cell>
          <cell r="C192" t="str">
            <v>POR</v>
          </cell>
          <cell r="D192" t="str">
            <v>VINHO DE MESA</v>
          </cell>
          <cell r="E192" t="str">
            <v>SONATA TINTO</v>
          </cell>
          <cell r="F192" t="str">
            <v>Touriga Franca (45%), Tinta Barroca (40%), Tinta Roriz (15%)</v>
          </cell>
          <cell r="G192" t="str">
            <v>Vindima manual sendo depois transportada em palotes (max 150Kg).</v>
          </cell>
          <cell r="H192" t="str">
            <v>No decorrer do mês de Setembro.</v>
          </cell>
          <cell r="I192" t="str">
            <v xml:space="preserve">6,5 ton/ha </v>
          </cell>
          <cell r="J192" t="str">
            <v>Maceração em cuba inox a temperatura controlada de 24-26ºC.</v>
          </cell>
          <cell r="K192" t="str">
            <v>Parte do vinho envelhece em barricas, sendo posteriormente lotado com vinho conservado em cuba aço inoxidável.</v>
          </cell>
          <cell r="L192" t="str">
            <v>Enchimento periódico e de acordo com necessidades por forma a preservar a frescura do vinho.</v>
          </cell>
          <cell r="N192" t="str">
            <v>Pode ser incluido em dietas vegetarianas.</v>
          </cell>
          <cell r="O192" t="str">
            <v>Ideal para consumo diário. Servir a uma temperatura de 14ºC. Por forma a facilitar a obtenção desta temperatura, conservar um Bag in Box no frigorifico e no serviço fazer a sua própria lotação com outro conservado a temperatura da cozinha ou sala.</v>
          </cell>
          <cell r="P192" t="str">
            <v>Vinho de atraente cor vermelho granada, exibe um frutado de cassis maduro, complementado com especiarias. Elegante em boca, equilibrado, notas tostadas bem integradas. Termina longo e fresco. Um bom compromisso para um consumo despretensioso e fácil para o serviço a copo!                                                         PAULO COUTINHO</v>
          </cell>
          <cell r="Q192" t="str">
            <v>VINHO DE MESA</v>
          </cell>
          <cell r="R192" t="str">
            <v>SonataV1</v>
          </cell>
          <cell r="S192">
            <v>40948</v>
          </cell>
          <cell r="U192" t="e">
            <v>#N/A</v>
          </cell>
          <cell r="V192" t="e">
            <v>#N/A</v>
          </cell>
          <cell r="W192" t="e">
            <v>#N/A</v>
          </cell>
          <cell r="X192" t="e">
            <v>#N/A</v>
          </cell>
          <cell r="Y192" t="e">
            <v>#N/A</v>
          </cell>
          <cell r="Z192" t="e">
            <v>#N/A</v>
          </cell>
        </row>
        <row r="193">
          <cell r="B193" t="str">
            <v>INGTouriga Franca 2009</v>
          </cell>
          <cell r="C193" t="str">
            <v>ING</v>
          </cell>
          <cell r="D193" t="str">
            <v>Site</v>
          </cell>
          <cell r="E193" t="str">
            <v>Touriga Franca 2009</v>
          </cell>
          <cell r="F193" t="str">
            <v>Touriga Franca (100%).</v>
          </cell>
          <cell r="G193" t="str">
            <v>Hand-picked and transported to winery in small baskets.</v>
          </cell>
          <cell r="H193" t="str">
            <v>From 20th to 23nd September.</v>
          </cell>
          <cell r="I193" t="str">
            <v xml:space="preserve">4,5 tons/ha </v>
          </cell>
          <cell r="J193" t="str">
            <v>In stainless steel with maceration at 24-26ºC.</v>
          </cell>
          <cell r="K193" t="str">
            <v>It has aged for 9 months in used French oak barrels.</v>
          </cell>
          <cell r="L193" t="str">
            <v>September 2011 with natural cork.</v>
          </cell>
          <cell r="M193" t="str">
            <v>1.398 bottles and 125 magnums.</v>
          </cell>
          <cell r="N193" t="str">
            <v>May be included in vegetarian diet.</v>
          </cell>
          <cell r="O193" t="str">
            <v>This wine has a great ageing potential, but is also very pleasant while young. Drink at 16-17ºC</v>
          </cell>
          <cell r="P193" t="str">
            <v>An indispensable grape for the blends, and a very difficult varietal to aged alone in the bottle. This is only the second release after 2001!  Only in 2003 we were quite do decide to bottle this varietal. There was a very difficult years with an interrupted maturation in August caused to the hight temperatures. In 2009, was perhaps the better year since ever. Let’s see his evolution, but we are certainly sure that will aged longer than the 2001. For the moment has a concentrated ruby color, fruity character and little cedar and coffe, very fresh and appealing. Concentrated in palate, good structure but harmony with volume, gives a fresh fruity aftertaste. Finish a little dry, that will developed in the bottle, and now we have definitely to paring with food.                                                  PAULO COUTINHO</v>
          </cell>
          <cell r="Q193" t="str">
            <v>DOC Douro</v>
          </cell>
          <cell r="R193" t="str">
            <v>TF09 v2</v>
          </cell>
          <cell r="S193">
            <v>40963</v>
          </cell>
          <cell r="U193" t="e">
            <v>#N/A</v>
          </cell>
          <cell r="V193" t="e">
            <v>#N/A</v>
          </cell>
          <cell r="W193" t="e">
            <v>#N/A</v>
          </cell>
          <cell r="X193" t="e">
            <v>#N/A</v>
          </cell>
          <cell r="Y193" t="e">
            <v>#N/A</v>
          </cell>
          <cell r="Z193" t="e">
            <v>#N/A</v>
          </cell>
        </row>
        <row r="194">
          <cell r="B194" t="str">
            <v>PORTouriga Franca 2009</v>
          </cell>
          <cell r="C194" t="str">
            <v>POR</v>
          </cell>
          <cell r="D194" t="str">
            <v>DOC DOURO</v>
          </cell>
          <cell r="E194" t="str">
            <v>Touriga Franca 2009</v>
          </cell>
          <cell r="F194" t="str">
            <v>Touriga Franca (100%)</v>
          </cell>
          <cell r="G194" t="str">
            <v>Vindima manual sendo depois transportada em palotes (max 150Kg).</v>
          </cell>
          <cell r="H194" t="str">
            <v>De 20 a 23 de Setembro.</v>
          </cell>
          <cell r="I194" t="str">
            <v xml:space="preserve">4,5 ton/ha </v>
          </cell>
          <cell r="J194" t="str">
            <v xml:space="preserve">Maceração em cuba inox a temperatura controlada de 24-26ºC. </v>
          </cell>
          <cell r="K194" t="str">
            <v>Estágio de 9 Meses em cascos usados de carvalho Françês.</v>
          </cell>
          <cell r="L194" t="str">
            <v>Setembro 2011 com rolha de cortiça natural.</v>
          </cell>
          <cell r="M194" t="str">
            <v xml:space="preserve"> 1.398 garrafas e 125 magnums.</v>
          </cell>
          <cell r="N194" t="str">
            <v>Pode ser incluido em dietas vegetarianas.</v>
          </cell>
          <cell r="O194" t="str">
            <v>Com bom potencial de envelhecimento, mas poderá disfrutá-lo desde já a temperatura de serviço de 16-17ºC.</v>
          </cell>
          <cell r="P194" t="str">
            <v>Uma casta indispensável nos vinhos de lote, mas uma casta difícil para desenhar para uma prestação a solo na garrafa. Este é o segundo lançamento desta variedade, sendo o primeiro o já longínquo 2001. Tivemos anos em que esta casta interrompeu o ciclo de maturação derivado a altas temperaturas verificadas no Verão. O ano de 2009 trouxe-nos as condições mais favoráveis para uma maturação lenta e portanto benéfica para uma correcta maturação. Veremos a sua evolução em garrafa, mas o seu futuro parece-nos promissor, ultrapassando mesmo a primeira colheita de 2001. Neste momento encontra-se num Ruby concentrado, carácter frutado, notas de cedro e café, num primeiro contacto muito apelativo. Mostra-se em boca muito concentrado, boa estrutura em harmonia com volume, dando um final de prova fresco e frutado. Termina com ligeiro amargo que se harmonizará com algum tempo em garrafa, mas que neste momento será perfeitamente harmonizável com o seu prato favorito.                                                     PAULO COUTINHO</v>
          </cell>
          <cell r="Q194" t="str">
            <v>DOC DOURO</v>
          </cell>
          <cell r="R194" t="str">
            <v>TF09, V1</v>
          </cell>
          <cell r="S194">
            <v>41352</v>
          </cell>
          <cell r="T194" t="str">
            <v>08306</v>
          </cell>
          <cell r="U194">
            <v>0.13669999999999999</v>
          </cell>
          <cell r="V194">
            <v>0.13500000000000001</v>
          </cell>
          <cell r="W194">
            <v>1.6</v>
          </cell>
          <cell r="X194">
            <v>5.62</v>
          </cell>
          <cell r="Y194">
            <v>3.98</v>
          </cell>
          <cell r="Z194">
            <v>77.191999999999993</v>
          </cell>
        </row>
        <row r="195">
          <cell r="B195" t="str">
            <v>PORTouriga Nacional TINTO 2009</v>
          </cell>
          <cell r="C195" t="str">
            <v>POR</v>
          </cell>
          <cell r="D195" t="str">
            <v>DOC DOURO</v>
          </cell>
          <cell r="E195" t="str">
            <v>Touriga Nacional TINTO 2009</v>
          </cell>
          <cell r="F195" t="str">
            <v>Touriga Nacional (100%).</v>
          </cell>
          <cell r="G195" t="str">
            <v>Vindima manual sendo depois transportada em palotes (max 150Kg).</v>
          </cell>
          <cell r="H195" t="str">
            <v>De 14 a 18 de Setembro.</v>
          </cell>
          <cell r="I195" t="str">
            <v xml:space="preserve">4,5 tons/ha </v>
          </cell>
          <cell r="J195" t="str">
            <v xml:space="preserve">Maceração em cuba inox a temperatura controlada de 24-26ºC. </v>
          </cell>
          <cell r="K195" t="str">
            <v>6 Meses em cascos novos de carvalho Françês.</v>
          </cell>
          <cell r="L195" t="str">
            <v>Setembro de 2010 com rolha de cortiça natural.</v>
          </cell>
          <cell r="M195" t="str">
            <v>4.660 grfs</v>
          </cell>
          <cell r="N195" t="str">
            <v>Pode ser incluido em dietas vegetarianas.</v>
          </cell>
          <cell r="O195" t="str">
            <v>Para desfrutar já ou poderá envelhecer mais uns anos em cave. Harmonizar com os seus assados preferidos.
Servir a 16-17ºC.</v>
          </cell>
          <cell r="P195" t="str">
            <v>De cor ruby vibrante, apresenta aromas intensos de fruto maduro e elegante notas florais caracteristicas da variedade, numa harmonia com cassis e frambosesas. Rico em boca, com taninos suaves, bem estruturado e harmonioso. Trata-se de um Touriga bem pedagógico pelo seu amplo espectro de aromas tipicos e ao mesmo tempo uma elegancia e estrutura que mostra a tipicidade Duriense. Agradável para um consumo enquanto jovem, mas irá certamente evoluir para um estado de excelência com um envelhecimento em cave nos próximos 10 anos.                                                                                                                                                              PAULO COUTINHO</v>
          </cell>
          <cell r="Q195" t="str">
            <v>DOC DOURO</v>
          </cell>
          <cell r="R195" t="str">
            <v>TN09, v1</v>
          </cell>
          <cell r="S195">
            <v>41394</v>
          </cell>
          <cell r="T195" t="str">
            <v>08130</v>
          </cell>
          <cell r="U195">
            <v>0.14940000000000001</v>
          </cell>
          <cell r="V195">
            <v>0.14499999999999999</v>
          </cell>
          <cell r="W195">
            <v>0</v>
          </cell>
          <cell r="X195">
            <v>5.66</v>
          </cell>
          <cell r="Y195">
            <v>3.8</v>
          </cell>
          <cell r="Z195">
            <v>84.543999999999997</v>
          </cell>
        </row>
        <row r="196">
          <cell r="B196" t="str">
            <v>PORTOURIGA NACIONAL TINTO 2013</v>
          </cell>
          <cell r="C196" t="str">
            <v>POR</v>
          </cell>
          <cell r="D196" t="str">
            <v>DOC DOURO</v>
          </cell>
          <cell r="E196" t="str">
            <v>TOURIGA NACIONAL TINTO 2013</v>
          </cell>
          <cell r="F196" t="str">
            <v>Touriga Nacional (100%).</v>
          </cell>
          <cell r="G196" t="str">
            <v>Vindima manual sendo depois transportada em palotes (max 150Kg).</v>
          </cell>
          <cell r="H196" t="str">
            <v>25 de Setembro e 7 de Outubro.</v>
          </cell>
          <cell r="I196" t="str">
            <v xml:space="preserve">4,0 tons/ha </v>
          </cell>
          <cell r="J196" t="str">
            <v xml:space="preserve">Maceração em microlagares a temperatura controlada de 26-28ºC. </v>
          </cell>
          <cell r="K196" t="str">
            <v>9 Meses em cascos novos de carvalho Françês.</v>
          </cell>
          <cell r="L196" t="str">
            <v>Julho de 2015 com rolha de cortiça natural.</v>
          </cell>
          <cell r="M196" t="str">
            <v>854 garrafas e 90 magnums.</v>
          </cell>
          <cell r="N196" t="str">
            <v>Pode ser incluido em dietas vegetarianas.</v>
          </cell>
          <cell r="O196" t="str">
            <v>Para desfrutar já ou poderá envelhecer mais uns anos em cave. Harmonizar com os seus assados preferidos.
Servir a 15-16ºC.</v>
          </cell>
          <cell r="P196" t="str">
            <v>Este é um vinho com excelente capacidade de envelhecimento em garrafa. Revela aromas intensos de fruto maduro como cassis e framboesa, e elegantes notas florais típicas da variedade. Tem uma estrutura bela e possante enquanto jovem, evoluindo depois para um vinho mais harmonioso, ganhando notas de especiarias e fumados, e extremo prazer e elegância em boca. Deixo alguns bons exemplos... O 2001 encontra-se fantástico, com belas notas fumadas de uma elegância em boca que facilmente nos encanta com o seu estilo sedoso. O 2003 está ainda muito novo, um estilo austero com muita fruta preta. 2006 está mais fácil e em bom momento de forma. 2009 Continua a ser o mais frutado e elegante, ainda vivo e com garra.                                                                                                                                                     PAULO COUTINHO</v>
          </cell>
          <cell r="Q196" t="str">
            <v>DOC DOURO</v>
          </cell>
          <cell r="R196" t="str">
            <v>TN13, v2</v>
          </cell>
          <cell r="S196">
            <v>42205</v>
          </cell>
          <cell r="T196">
            <v>15845</v>
          </cell>
          <cell r="U196">
            <v>0.14360000000000001</v>
          </cell>
          <cell r="V196">
            <v>0.14000000000000001</v>
          </cell>
          <cell r="W196">
            <v>0.6</v>
          </cell>
          <cell r="X196">
            <v>4.8</v>
          </cell>
          <cell r="Y196">
            <v>3.78</v>
          </cell>
          <cell r="Z196">
            <v>80.655999999999992</v>
          </cell>
        </row>
        <row r="197">
          <cell r="B197" t="str">
            <v>INGTOURIGA NACIONAL TINTO 2013</v>
          </cell>
          <cell r="C197" t="str">
            <v>ING</v>
          </cell>
          <cell r="D197" t="str">
            <v>DOC DOURO</v>
          </cell>
          <cell r="E197" t="str">
            <v>TOURIGA NACIONAL TINTO 2013</v>
          </cell>
          <cell r="F197" t="str">
            <v>Touriga Nacional (100%).</v>
          </cell>
          <cell r="G197" t="str">
            <v>Hand-picked and transported to winery in small baskets.</v>
          </cell>
          <cell r="H197" t="str">
            <v xml:space="preserve">From 25 September till 7 October. </v>
          </cell>
          <cell r="I197" t="str">
            <v xml:space="preserve">4,0 tons/ha </v>
          </cell>
          <cell r="J197" t="str">
            <v xml:space="preserve">Maceration in stainsless steel "microlagares" with controled temperature of 26-28ºC. </v>
          </cell>
          <cell r="K197" t="str">
            <v>It has aged for 9 months in new French oak barrels.</v>
          </cell>
          <cell r="L197" t="str">
            <v>July 2015 with natural cork.</v>
          </cell>
          <cell r="M197" t="str">
            <v>854 bottles and 90 magnums.</v>
          </cell>
          <cell r="N197" t="str">
            <v>May be included in vegetarian diet.</v>
          </cell>
          <cell r="O197" t="str">
            <v xml:space="preserve">Enjoy now or age it a few years in your cellar. Ideal to pair with roasted dishes at 15-16ºC. </v>
          </cell>
          <cell r="P197" t="str">
            <v>This wine is the result of a long fermentation designed to bring out all the potential of the Touriga Nacional grape variety. It displays an intense aroma of violets and black fruits like plum and cassis, with a hint of vanilla from the ageing in new French oak barrels. A beautiful and rich wine that will age very well in bottle for many years. With time in bottle it will become more harmonious, with spices and smoky notes and elegance in the mouth.
Some good examples of this varietal: the 2001 is now fantastic. The 2003 is still young, with a lot of black fruit. The 2009 is the one with more vibrant fruit and elegance, very lively with very good grip.                                                                                                                                                    PAULO COUTINHO</v>
          </cell>
          <cell r="Q197" t="str">
            <v>DOC DOURO</v>
          </cell>
          <cell r="R197" t="str">
            <v>TN13, v1</v>
          </cell>
          <cell r="S197">
            <v>42212</v>
          </cell>
          <cell r="T197">
            <v>15845</v>
          </cell>
          <cell r="U197">
            <v>0.14360000000000001</v>
          </cell>
          <cell r="V197">
            <v>0.14000000000000001</v>
          </cell>
          <cell r="W197">
            <v>0.6</v>
          </cell>
          <cell r="X197">
            <v>4.8</v>
          </cell>
          <cell r="Y197">
            <v>3.78</v>
          </cell>
          <cell r="Z197">
            <v>80.655999999999992</v>
          </cell>
        </row>
        <row r="198">
          <cell r="B198" t="str">
            <v>PORTINTA BARROCA 2015</v>
          </cell>
          <cell r="C198" t="str">
            <v>POR</v>
          </cell>
          <cell r="D198" t="str">
            <v>DOC DOURO</v>
          </cell>
          <cell r="E198" t="str">
            <v>TINTA BARROCA 2015</v>
          </cell>
          <cell r="F198" t="str">
            <v>Tinta Barroca (100%).</v>
          </cell>
          <cell r="G198" t="str">
            <v>Vindima manual sendo depois transportada em caixas.</v>
          </cell>
          <cell r="H198" t="str">
            <v>18 e 25 de Setembro.</v>
          </cell>
          <cell r="I198" t="str">
            <v xml:space="preserve">4,5 tons/ha </v>
          </cell>
          <cell r="J198" t="str">
            <v xml:space="preserve">Maceração em cuba inox a temperatura controlada de 26º-28ºC. </v>
          </cell>
          <cell r="K198" t="str">
            <v>Estágio muito curto em cascos usados de carvalho Francês.</v>
          </cell>
          <cell r="L198" t="str">
            <v>Outubro 2016 com rolha de cortiça natural.</v>
          </cell>
          <cell r="M198" t="str">
            <v>3.335 garrafas.</v>
          </cell>
          <cell r="N198" t="str">
            <v>Pode ser incluido em dietas vegetarianas.</v>
          </cell>
          <cell r="O198" t="str">
            <v>Servir ligeiramente fresco a 13-14ºC.</v>
          </cell>
          <cell r="P198" t="str">
            <v>Esta é a nossa interpretação de uma casta habitualmente destinada a Vinhos do Porto ou para Douros de lote. 
Normalmente origina vinhos pouco complexos, e apenas útil para entrar em lote. Raramente é engarrafada sózinha por não ter estrutura capaz para se aguentar num envelhecimento em garrafa.
Em 2015 no entanto, achamos por bem engarrafar parte do melhor lote de Barroca desse ano, por ter potencial para evoluir sózinha!
Releva um frutado intenso a lembrar tantos momentos da Vindima...
Já em boca prima pela harmonia. Uns taninos muito redondos, volumoso, e um final de boca bem marcado e possante.
Um tinto fantástico, capaz de quebrar preconceitos.
PAULO COUTINHO</v>
          </cell>
          <cell r="Q198" t="str">
            <v>DOC DOURO</v>
          </cell>
          <cell r="R198" t="str">
            <v>TB15, V1</v>
          </cell>
          <cell r="S198">
            <v>42882</v>
          </cell>
          <cell r="T198">
            <v>18491</v>
          </cell>
          <cell r="U198">
            <v>0.16020000000000001</v>
          </cell>
          <cell r="V198">
            <v>0.16</v>
          </cell>
          <cell r="W198">
            <v>0.6</v>
          </cell>
          <cell r="X198">
            <v>4.41</v>
          </cell>
          <cell r="Y198">
            <v>3.93</v>
          </cell>
          <cell r="Z198">
            <v>89.951999999999998</v>
          </cell>
        </row>
        <row r="199">
          <cell r="B199" t="str">
            <v>PORTINTA RORIZ 2006</v>
          </cell>
          <cell r="C199" t="str">
            <v>POR</v>
          </cell>
          <cell r="D199" t="str">
            <v>DOC DOURO</v>
          </cell>
          <cell r="E199" t="str">
            <v>TINTA RORIZ 2006</v>
          </cell>
          <cell r="F199" t="str">
            <v>Tinta Roriz (100%).</v>
          </cell>
          <cell r="G199" t="str">
            <v>Vindima manual sendo depois transportada em caixas.</v>
          </cell>
          <cell r="H199" t="str">
            <v>15 de Setembro.</v>
          </cell>
          <cell r="I199" t="str">
            <v xml:space="preserve">4,5 tons/ha </v>
          </cell>
          <cell r="J199" t="str">
            <v xml:space="preserve">Maceração em cuba inox a temperatura controlada de 26º-28ºC. </v>
          </cell>
          <cell r="K199" t="str">
            <v xml:space="preserve">Estágio em cascos novos de carvalho Francês durante 12 meses. </v>
          </cell>
          <cell r="L199" t="str">
            <v>Junho 2008 com rolha de cortiça natural.</v>
          </cell>
          <cell r="M199" t="str">
            <v>2.978 garrafas e 230 magnums.</v>
          </cell>
          <cell r="N199" t="str">
            <v>Pode ser incluido em dietas vegetarianas.</v>
          </cell>
          <cell r="O199" t="str">
            <v>Este vinho tem excelentes características
para o envelhecimento para mais de seis/oito anos,
mas poderá acompanhar desde já com pratos
de carne ou queijos. Servir a 15-16ºC.</v>
          </cell>
          <cell r="P199" t="str">
            <v xml:space="preserve">É sem dúvida a casta essencial para o sucesso de qualquer blend, fornecendo a complexidade de fruto vermelho ou preto de acordo com a maturação do fruto. Para um monovarietal não conta apenas o seu potencial aromático, mas também deverá ter a complexidade suficiente para aguentar sozinha no envelhecimento em garrafa. É por isso que apenas lançamos este monovarietal em anos em que essas duas características se evidenciam. Esta colheita de 2006 mostra uma cor profunda, aroma de cereja preta e um
mineral a intensificar e realçar o perfil aromático. Possante e gordo, taninos maduros e uma bela acidez, transformam este vinho num grande Douro mas ao mesmo tempo original. </v>
          </cell>
          <cell r="Q199" t="str">
            <v>DOC DOURO</v>
          </cell>
          <cell r="R199" t="str">
            <v>TR06, V3</v>
          </cell>
          <cell r="S199">
            <v>40844</v>
          </cell>
          <cell r="T199" t="str">
            <v>05128</v>
          </cell>
          <cell r="U199">
            <v>0.15040000000000001</v>
          </cell>
          <cell r="V199">
            <v>0</v>
          </cell>
          <cell r="W199">
            <v>0</v>
          </cell>
          <cell r="X199">
            <v>4.67</v>
          </cell>
          <cell r="Y199">
            <v>4.04</v>
          </cell>
          <cell r="Z199">
            <v>85.504000000000005</v>
          </cell>
        </row>
        <row r="200">
          <cell r="B200" t="str">
            <v>PORTINTA RORIZ 2009</v>
          </cell>
          <cell r="C200" t="str">
            <v>POR</v>
          </cell>
          <cell r="D200" t="str">
            <v>DOC DOURO</v>
          </cell>
          <cell r="E200" t="str">
            <v>TINTA RORIZ 2009</v>
          </cell>
          <cell r="F200" t="str">
            <v>Tinta Roriz (100%).</v>
          </cell>
          <cell r="G200" t="str">
            <v>Vindima manual sendo depois transportada em caixas.</v>
          </cell>
          <cell r="H200" t="str">
            <v>De 18 a 22 de Setembro.</v>
          </cell>
          <cell r="I200" t="str">
            <v xml:space="preserve">4,5 tons/ha </v>
          </cell>
          <cell r="J200" t="str">
            <v xml:space="preserve">Maceração em cuba inox a temperatura controlada de 24-26ºC. </v>
          </cell>
          <cell r="K200" t="str">
            <v xml:space="preserve">Estágio em cascos novos de carvalho Francês durante 6 meses. </v>
          </cell>
          <cell r="L200" t="str">
            <v>Setembro de 2010 com rolha de cortiça natural.</v>
          </cell>
          <cell r="M200" t="str">
            <v>4.927 grfs e 150 Magnums.</v>
          </cell>
          <cell r="N200" t="str">
            <v>Pode ser incluido em dietas vegetarianas.</v>
          </cell>
          <cell r="O200" t="str">
            <v>Este vinho apresenta grande capacidade para um envelhecimento em garrafa, mas encontra-se em perfeitas condições a um consumo enquanto jovem. Consumir a 16ºC-17ºC.</v>
          </cell>
          <cell r="P200" t="str">
            <v>Um belo Tinta Roriz este 2009. Provavelmente o mais didactico detodos os monovarietais Roriz que tivemos. Isto porque tem uma fruta muito pura, levando-nos a imaginar
o fruto que lhe deu origem, tal a frescura deste vinho. Aromas frutados maduros onde impera a cereja preta. A tosta da madeira é ténue, muito bem integrada. Na boca surge-nos equilibradissimo, com a acidez leve, e um conjunto muito prazeroso! Um belo Tinta Roriz que o vai surpreender, quer num consumo enquanto jovem, quer após algum envelhecimento em garrafa.</v>
          </cell>
          <cell r="Q200" t="str">
            <v>DOC DOURO</v>
          </cell>
          <cell r="R200" t="str">
            <v>TR09, V2</v>
          </cell>
          <cell r="S200" t="str">
            <v>2011/Mar/14</v>
          </cell>
          <cell r="T200" t="str">
            <v>08009</v>
          </cell>
          <cell r="U200">
            <v>0.1421</v>
          </cell>
          <cell r="V200">
            <v>0</v>
          </cell>
          <cell r="W200">
            <v>0</v>
          </cell>
          <cell r="X200">
            <v>3.84</v>
          </cell>
          <cell r="Y200">
            <v>4</v>
          </cell>
          <cell r="Z200">
            <v>80.616000000000014</v>
          </cell>
        </row>
        <row r="201">
          <cell r="B201" t="str">
            <v>INGTINTA RORIZ 2013</v>
          </cell>
          <cell r="C201" t="str">
            <v>ING</v>
          </cell>
          <cell r="D201" t="str">
            <v>DOC DOURO</v>
          </cell>
          <cell r="E201" t="str">
            <v>TINTA RORIZ 2013</v>
          </cell>
          <cell r="F201" t="str">
            <v>Tinta Roriz (100%).</v>
          </cell>
          <cell r="G201" t="str">
            <v>Hand-picked and transported to winery in small baskets.</v>
          </cell>
          <cell r="H201" t="str">
            <v>25th and 26th September.</v>
          </cell>
          <cell r="I201" t="str">
            <v xml:space="preserve">3,8 tons/ha </v>
          </cell>
          <cell r="J201" t="str">
            <v xml:space="preserve">Maceration in stainsless steel "microlagares" with controled temperature of 24-26ºC. </v>
          </cell>
          <cell r="K201" t="str">
            <v>It has aged for 6 months in new and used French oak barrels.</v>
          </cell>
          <cell r="L201" t="str">
            <v>June 2015 with natural cork.</v>
          </cell>
          <cell r="M201" t="str">
            <v>1520 bottles and 97 magnums.</v>
          </cell>
          <cell r="N201" t="str">
            <v>May be included in vegetarian diet.</v>
          </cell>
          <cell r="O201" t="str">
            <v xml:space="preserve">Enjoy now or age it a few years in your cellar. Ideal to pair with roasted dishes at 16-17ºC. </v>
          </cell>
          <cell r="P201" t="str">
            <v>It has a rich deep colour with gentle aroma of black cherry with lively mineral notes. On the mouth it reveals itself as a soft but rich and powerful wine with concentrated fruit flavours over the ripe and smooth tannins.
PAULO COUTINHO</v>
          </cell>
          <cell r="Q201" t="str">
            <v>DOC DOURO</v>
          </cell>
          <cell r="R201" t="str">
            <v>TR13, V1</v>
          </cell>
          <cell r="S201">
            <v>42450</v>
          </cell>
          <cell r="T201">
            <v>15774</v>
          </cell>
          <cell r="U201">
            <v>0.14399999999999999</v>
          </cell>
          <cell r="V201">
            <v>0.14000000000000001</v>
          </cell>
          <cell r="W201">
            <v>0.6</v>
          </cell>
          <cell r="X201">
            <v>4.5999999999999996</v>
          </cell>
          <cell r="Y201">
            <v>3.83</v>
          </cell>
          <cell r="Z201">
            <v>80.88</v>
          </cell>
        </row>
        <row r="202">
          <cell r="B202" t="str">
            <v>PORTINTA RORIZ 2013</v>
          </cell>
          <cell r="C202" t="str">
            <v>POR</v>
          </cell>
          <cell r="D202" t="str">
            <v>DOC DOURO</v>
          </cell>
          <cell r="E202" t="str">
            <v>TINTA RORIZ 2013</v>
          </cell>
          <cell r="F202" t="str">
            <v>Tinta Roriz (100%).</v>
          </cell>
          <cell r="G202" t="str">
            <v>Vindima manual sendo depois transportada em caixas.</v>
          </cell>
          <cell r="H202" t="str">
            <v>De 25 a 26 de Setembro.</v>
          </cell>
          <cell r="I202" t="str">
            <v xml:space="preserve">3,8 tons/ha </v>
          </cell>
          <cell r="J202" t="str">
            <v xml:space="preserve">Maceração em microlagares a temperatura controlada de 24-26ºC. </v>
          </cell>
          <cell r="K202" t="str">
            <v>Estágio de 6 meses em barricas de carvalho Francês, novas e de um vinho.</v>
          </cell>
          <cell r="L202" t="str">
            <v>Junho de 2015, com rolha de cortiça natural.</v>
          </cell>
          <cell r="M202" t="str">
            <v>1.520 grfs e 97 Magnums.</v>
          </cell>
          <cell r="N202" t="str">
            <v>Pode ser incluido em dietas vegetarianas.</v>
          </cell>
          <cell r="O202" t="str">
            <v>Este vinho apresenta grande capacidade para um envelhecimento em garrafa, mas encontra-se em perfeitas condições a um consumo enquanto jovem. Consumir a 16ºC-17ºC.</v>
          </cell>
          <cell r="P202" t="str">
            <v>Este vinho reflete a reverência prestada às castas nobres do Douro por esta casa, e uma aposta clara nesta casta que encontra no vale do Pinhão, o seu lugar preferencial.  Apresenta uma cor profunda e um aroma de cereja preta e notas minerais. Na boca descobrimos um vinho possante e fresco, com os taninos concentrados e maduros. Trata-se de um vinho que pela sua acidez e aveludado se revela extremamente original. É uma companhia indispensável em pratos de carne e de queijos.</v>
          </cell>
          <cell r="Q202" t="str">
            <v>DOC DOURO</v>
          </cell>
          <cell r="R202" t="str">
            <v>TR13, V1</v>
          </cell>
          <cell r="S202">
            <v>42450</v>
          </cell>
          <cell r="T202">
            <v>15774</v>
          </cell>
          <cell r="U202">
            <v>0.14399999999999999</v>
          </cell>
          <cell r="V202">
            <v>0.14000000000000001</v>
          </cell>
          <cell r="W202">
            <v>0.6</v>
          </cell>
          <cell r="X202">
            <v>4.5999999999999996</v>
          </cell>
          <cell r="Y202">
            <v>3.83</v>
          </cell>
          <cell r="Z202">
            <v>80.88</v>
          </cell>
        </row>
        <row r="203">
          <cell r="B203" t="str">
            <v>INGTREVO Branco 2011</v>
          </cell>
          <cell r="C203" t="str">
            <v>ING</v>
          </cell>
          <cell r="D203" t="str">
            <v>DOC DOURO</v>
          </cell>
          <cell r="E203" t="str">
            <v>TREVO Branco 2011</v>
          </cell>
          <cell r="F203" t="str">
            <v>Loureiro (40º), Trajadura (40%) and Arinto (20%).</v>
          </cell>
          <cell r="G203" t="str">
            <v>Hand-picked and transported to winery in small baskets.</v>
          </cell>
          <cell r="H203" t="str">
            <v>From 5 till 8 September 2011.</v>
          </cell>
          <cell r="I203">
            <v>0</v>
          </cell>
          <cell r="J203" t="str">
            <v>In stainless steel at temperature control at 12-14ºC.</v>
          </cell>
          <cell r="K203" t="str">
            <v>The wine is kept in stainless steel until bottling in order to mantain its freshness.</v>
          </cell>
          <cell r="L203" t="str">
            <v>February 2012 with natural cork and Screw-cap.</v>
          </cell>
          <cell r="M203" t="str">
            <v>50.100 bottles.</v>
          </cell>
          <cell r="N203" t="str">
            <v>To be served at 8 to 10ºC.</v>
          </cell>
          <cell r="O203" t="str">
            <v>Should be served with fish, seafood and white meat dishes.</v>
          </cell>
          <cell r="P203" t="str">
            <v>This wine is produced from grapes traditionally used in the Vinho Verde demarcated region, especially in the Sousa sub-region.
This truly genuine wine has all the quality characteristic of this exceptional area. It is distinguished by its richness, taste and aroma. Fresh and fruity, with floral and pineaplle aromas. Very good complexity on palate, eleghant and good acidity.</v>
          </cell>
          <cell r="Q203" t="str">
            <v>DOC DOURO</v>
          </cell>
          <cell r="R203" t="str">
            <v>Trv11 v1</v>
          </cell>
          <cell r="S203">
            <v>40963</v>
          </cell>
          <cell r="T203" t="str">
            <v xml:space="preserve"> </v>
          </cell>
          <cell r="U203" t="e">
            <v>#N/A</v>
          </cell>
          <cell r="V203" t="e">
            <v>#N/A</v>
          </cell>
          <cell r="W203" t="e">
            <v>#N/A</v>
          </cell>
          <cell r="X203" t="e">
            <v>#N/A</v>
          </cell>
          <cell r="Y203" t="e">
            <v>#N/A</v>
          </cell>
          <cell r="Z203" t="e">
            <v>#N/A</v>
          </cell>
        </row>
        <row r="204">
          <cell r="B204" t="str">
            <v>PORTREVO BRANCO 2011</v>
          </cell>
          <cell r="C204" t="str">
            <v>POR</v>
          </cell>
          <cell r="D204" t="str">
            <v>DOC VINHO VERDE</v>
          </cell>
          <cell r="E204" t="str">
            <v>TREVO BRANCO 2011</v>
          </cell>
          <cell r="F204" t="str">
            <v>Loureiro (40º), Trajadura (40%) e Arinto (20%).</v>
          </cell>
          <cell r="G204" t="str">
            <v>Vindima manual sendo depois transportada em caixas.</v>
          </cell>
          <cell r="H204" t="str">
            <v>De 14 a 18 de Setembro 2011.</v>
          </cell>
          <cell r="J204" t="str">
            <v>Em cuba de aço inoxidável, a uma temperatura controlada de 12-14ºC.</v>
          </cell>
          <cell r="K204" t="str">
            <v>O vinho permanece durante o estágio em cuba inox, de modo a garantir uma maior frescura.</v>
          </cell>
          <cell r="L204" t="str">
            <v>Março 2012 com rolha de cortiça natural ou Screw-cap.</v>
          </cell>
          <cell r="M204" t="str">
            <v>50.100 grfs</v>
          </cell>
          <cell r="N204" t="str">
            <v>Servir à temperatura de 8 a 10ºC.</v>
          </cell>
          <cell r="O204" t="str">
            <v xml:space="preserve">Deve ser servido como acompanhamento de pratos de peixe, mariscos ou carnes brancas.
</v>
          </cell>
          <cell r="P204" t="str">
            <v>Este vinho provém de castas tradicionalmente utilizadas para a região demarcada dos Vinhos Verdes, em particular na Sub-Região do Sousa. Com a qualidade característica desta zona privilegiada, este vinho autêntico e genuíno, distingue-se pela riqueza do seu paladar e aroma. Cor citrina, fresco e frutado, com notas de leve ananás e floral. Boa complexidade em boca, elegante com acidez perfeita.</v>
          </cell>
          <cell r="Q204" t="str">
            <v>DOC VINHO VERDE</v>
          </cell>
          <cell r="R204" t="str">
            <v>TRV11, V2</v>
          </cell>
          <cell r="S204">
            <v>40954</v>
          </cell>
          <cell r="U204" t="e">
            <v>#N/A</v>
          </cell>
          <cell r="V204" t="e">
            <v>#N/A</v>
          </cell>
          <cell r="W204" t="e">
            <v>#N/A</v>
          </cell>
          <cell r="X204" t="e">
            <v>#N/A</v>
          </cell>
          <cell r="Y204" t="e">
            <v>#N/A</v>
          </cell>
          <cell r="Z204" t="e">
            <v>#N/A</v>
          </cell>
        </row>
        <row r="205">
          <cell r="B205" t="str">
            <v>PORTREVO BRANCO 2012</v>
          </cell>
          <cell r="C205" t="str">
            <v>POR</v>
          </cell>
          <cell r="D205" t="str">
            <v>DOC VINHO VERDE</v>
          </cell>
          <cell r="E205" t="str">
            <v>TREVO BRANCO 2012</v>
          </cell>
          <cell r="F205" t="str">
            <v>Loureiro (40º), Trajadura (40%) e Arinto (20%).</v>
          </cell>
          <cell r="G205" t="str">
            <v>Vindima manual sendo depois transportada em caixas.</v>
          </cell>
          <cell r="H205" t="str">
            <v>De 10 a 17 de Setembro 2012</v>
          </cell>
          <cell r="I205" t="str">
            <v xml:space="preserve">6,0 ton/ha </v>
          </cell>
          <cell r="J205" t="str">
            <v>Em cuba de aço inoxidável, a uma temperatura controlada de 12-14ºC.</v>
          </cell>
          <cell r="K205" t="str">
            <v>O vinho permanece durante o estágio em cuba inox, de modo a garantir uma maior frescura.</v>
          </cell>
          <cell r="L205" t="str">
            <v>Janeiro 2013 com rolha de cortiça natural ou Screw-cap.</v>
          </cell>
          <cell r="M205" t="str">
            <v>45.000 grfs</v>
          </cell>
          <cell r="N205" t="str">
            <v>Servir à temperatura de 8 a 10ºC.</v>
          </cell>
          <cell r="O205" t="str">
            <v xml:space="preserve">Deve ser servido como acompanhamento de pratos de peixe, mariscos ou carnes brancas.
</v>
          </cell>
          <cell r="P205" t="str">
            <v>Este vinho provém de castas tradicionalmente utilizadas para a região demarcada dos Vinhos Verdes, em particular na Sub-Região do Sousa. Com a qualidade característica desta zona privilegiada, este vinho autêntico e genuíno, distingue-se pela riqueza do seu paladar e aroma. Cor citrina e apelativa, fresco e frutado, com notas de leve ananás, pessêgo e leve floral. Boa complexidade aromática em boca, elegante com acidez perfeita que deixa um final bem longo e fresco.</v>
          </cell>
          <cell r="Q205" t="str">
            <v>DOC VINHO VERDE</v>
          </cell>
          <cell r="R205" t="str">
            <v>TRV12, V1</v>
          </cell>
          <cell r="S205">
            <v>41316</v>
          </cell>
          <cell r="U205" t="e">
            <v>#N/A</v>
          </cell>
          <cell r="V205" t="e">
            <v>#N/A</v>
          </cell>
          <cell r="W205" t="e">
            <v>#N/A</v>
          </cell>
          <cell r="X205" t="e">
            <v>#N/A</v>
          </cell>
          <cell r="Y205" t="e">
            <v>#N/A</v>
          </cell>
          <cell r="Z205" t="e">
            <v>#N/A</v>
          </cell>
        </row>
        <row r="206">
          <cell r="B206" t="str">
            <v>PORVERDELHO&amp;SAUVIGNON BLANC 2012</v>
          </cell>
          <cell r="C206" t="str">
            <v>POR</v>
          </cell>
          <cell r="D206" t="str">
            <v>IGP Duriense</v>
          </cell>
          <cell r="E206" t="str">
            <v>VERDELHO&amp;SAUVIGNON BLANC 2012</v>
          </cell>
          <cell r="F206" t="str">
            <v>Verdelho (40%) e Sauvignon Blanc (60%).</v>
          </cell>
          <cell r="U206" t="e">
            <v>#N/A</v>
          </cell>
          <cell r="V206" t="e">
            <v>#N/A</v>
          </cell>
          <cell r="W206" t="e">
            <v>#N/A</v>
          </cell>
          <cell r="X206" t="e">
            <v>#N/A</v>
          </cell>
          <cell r="Y206" t="e">
            <v>#N/A</v>
          </cell>
          <cell r="Z206" t="e">
            <v>#N/A</v>
          </cell>
        </row>
        <row r="207">
          <cell r="B207" t="str">
            <v>INGVERDELHO&amp;SAUVIGNON BLANC 2013</v>
          </cell>
          <cell r="C207" t="str">
            <v>ING</v>
          </cell>
          <cell r="D207" t="str">
            <v>IGP Duriense</v>
          </cell>
          <cell r="E207" t="str">
            <v>VERDELHO&amp;SAUVIGNON BLANC 2013</v>
          </cell>
          <cell r="F207" t="str">
            <v>Verdelho (48%) and Sauvignon Blanc (52%).</v>
          </cell>
          <cell r="G207" t="str">
            <v>Hand-picked and transported to winery in small baskets.</v>
          </cell>
          <cell r="H207" t="str">
            <v>23th September</v>
          </cell>
          <cell r="I207" t="str">
            <v xml:space="preserve">5,5 tons/ha </v>
          </cell>
          <cell r="J207" t="str">
            <v>In stainless steel at temperature control at 12-14ºC.</v>
          </cell>
          <cell r="K207" t="str">
            <v>After fermentation the wine is kept in stainless steel until bottling in order to mantain its freshness.</v>
          </cell>
          <cell r="L207" t="str">
            <v>February 2014 with natural cork.</v>
          </cell>
          <cell r="M207" t="str">
            <v>6.400 bottles</v>
          </cell>
          <cell r="N207" t="str">
            <v>May be included in vegetarian diet.</v>
          </cell>
          <cell r="O207" t="str">
            <v xml:space="preserve">Serve chilled as apéritif (10-11ºC) or with seafood and fish dishes (11-12ºC). </v>
          </cell>
          <cell r="P207" t="str">
            <v>This is the second release of this particular blend whose grapes come from our experimental parcels at Quinta da Abelheira.
It shows the lively citrus fruits and minerality from the Verdelho, married with the crisp Sauvignon to make a delightful fresh glass! Ideal for drinking with all seafood dishes, pasta or just on it's own to give great pleasure!
PAULO COUTINHO</v>
          </cell>
          <cell r="Q207" t="str">
            <v>IGP Duriense</v>
          </cell>
          <cell r="R207" t="str">
            <v>v&amp;SB13, V2</v>
          </cell>
          <cell r="S207">
            <v>41733</v>
          </cell>
          <cell r="T207">
            <v>13017</v>
          </cell>
          <cell r="U207">
            <v>0.13739999999999999</v>
          </cell>
          <cell r="V207">
            <v>0.13500000000000001</v>
          </cell>
          <cell r="W207">
            <v>1.8</v>
          </cell>
          <cell r="X207">
            <v>5.6</v>
          </cell>
          <cell r="Y207">
            <v>3.14</v>
          </cell>
          <cell r="Z207">
            <v>77.663999999999987</v>
          </cell>
        </row>
        <row r="208">
          <cell r="B208" t="str">
            <v>PORVERDELHO&amp;SAUVIGNON BLANC 2013</v>
          </cell>
          <cell r="C208" t="str">
            <v>POR</v>
          </cell>
          <cell r="D208" t="str">
            <v>IGP Duriense</v>
          </cell>
          <cell r="E208" t="str">
            <v>VERDELHO&amp;SAUVIGNON BLANC 2013</v>
          </cell>
          <cell r="F208" t="str">
            <v>Verdelho (48%) e Sauvignon Blanc (52%).</v>
          </cell>
          <cell r="G208" t="str">
            <v>Vindima manual sendo depois transportada
em palotes (max 150Kg).</v>
          </cell>
          <cell r="H208" t="str">
            <v>23 de Setembro 2013</v>
          </cell>
          <cell r="I208" t="str">
            <v xml:space="preserve">5,5 tons/ha </v>
          </cell>
          <cell r="J208" t="str">
            <v>Em cuba de aço inoxidável, a uma temperatura controlada de 12-14ºC.</v>
          </cell>
          <cell r="K208" t="str">
            <v>O vinho permanece durante o estágio em cuba inox com as suas borras finas, de modo a garantir uma maior complexidade e longevidade do vinho.</v>
          </cell>
          <cell r="L208" t="str">
            <v>Fevereiro 2014 com rolha de cortiça natural.</v>
          </cell>
          <cell r="M208" t="str">
            <v>6.400 grfs</v>
          </cell>
          <cell r="N208" t="str">
            <v>Pode ser incluído em dieta vegetariana.</v>
          </cell>
          <cell r="O208" t="str">
            <v>Deve servir-se fresco como aperitivo ou a acompanhar pratos de pescado, ou se preferir carnes brancas. Servir preferencialmente a 12ºC.</v>
          </cell>
          <cell r="P208" t="str">
            <v>Proveniente do nosso campo de ensaios, lançamos a segunda edição do casamento do Verdelho com o Sauvignon Blanc. Um branco para ser consumido jovem e portanto lançado mais cedo que os habituais brancos. Cada casta tem contributos distintos. Verdelho para uma acidez e mineralidade inebriante e uma presença séria em boca, e um Sauvignon que contribui para uma excelência aromática extremamente limpo, frutado e floral, juntamente com notas de cedro. Já em boca contribui para um volume de boca que equilibra na perfeição a forte acidez. Final sedutor pela sensação de frescura e complexidade.
PAULO COUTINHO</v>
          </cell>
          <cell r="Q208" t="str">
            <v>IGP Duriense</v>
          </cell>
          <cell r="R208" t="str">
            <v>V&amp;SB13, V01</v>
          </cell>
          <cell r="S208">
            <v>41654</v>
          </cell>
          <cell r="T208">
            <v>13017</v>
          </cell>
          <cell r="U208">
            <v>0.13739999999999999</v>
          </cell>
          <cell r="V208">
            <v>0.13500000000000001</v>
          </cell>
          <cell r="W208">
            <v>1.8</v>
          </cell>
          <cell r="X208">
            <v>5.6</v>
          </cell>
          <cell r="Y208">
            <v>3.14</v>
          </cell>
          <cell r="Z208">
            <v>77.663999999999987</v>
          </cell>
        </row>
        <row r="209">
          <cell r="B209" t="str">
            <v>PORVERDELHO&amp;SAUVIGNON BLANC 2014</v>
          </cell>
          <cell r="C209" t="str">
            <v>POR</v>
          </cell>
          <cell r="D209" t="str">
            <v>IGP Duriense</v>
          </cell>
          <cell r="E209" t="str">
            <v>VERDELHO&amp;SAUVIGNON BLANC 2014</v>
          </cell>
          <cell r="F209" t="str">
            <v>Verdelho (48%) e Sauvignon Blanc (52%).</v>
          </cell>
          <cell r="G209" t="str">
            <v>Vindima manual sendo depois transportada
em palotes (max 150Kg).</v>
          </cell>
          <cell r="H209" t="str">
            <v>Uvas colhidas a 3 de Setembro 2014.</v>
          </cell>
          <cell r="I209" t="str">
            <v xml:space="preserve">5,7 ton/ha </v>
          </cell>
          <cell r="J209" t="str">
            <v>Em cuba de aço inoxidável, a uma temperatura controlada de 14-16ºC.</v>
          </cell>
          <cell r="K209" t="str">
            <v>O vinho permanece durante o estágio em cuba inox com as suas borras finas, de modo a garantir uma maior complexidade e longevidade do vinho.</v>
          </cell>
          <cell r="L209" t="str">
            <v>Fevereiro 2015 com rolha de cortiça natural.</v>
          </cell>
          <cell r="M209" t="str">
            <v>5.977 grfs.</v>
          </cell>
          <cell r="N209" t="str">
            <v>Pode ser incluído em dieta vegetariana.</v>
          </cell>
          <cell r="O209" t="str">
            <v>Deve servir-se fresco como aperitivo (10-11ºC) ou a acompanhar pratos de pescado, ou se preferir carnes brancas (11-12ºC).</v>
          </cell>
          <cell r="P209" t="str">
            <v>Proveniente do nosso campo de ensaios, esta é a terceira edição deste bivarietal Verdelho&amp;Sauvignon Blanc. Cada casta tem contributos distintos. Verdelho para uma acidez e mineralidade inebriante e uma presença séria em boca, e um Sauvignon que contribui para uma excelência aromática extremamente limpo, frutado e floral, juntamente com notas de cedro. Já em boca contribui para um volume de boca que equilibra na perfeição a forte acidez. Final sedutor pela sensação de frescura e complexidade.
PAULO COUTINHO</v>
          </cell>
          <cell r="Q209" t="str">
            <v>IGP Duriense</v>
          </cell>
          <cell r="R209" t="str">
            <v>V&amp;SB14, V2</v>
          </cell>
          <cell r="S209">
            <v>42073</v>
          </cell>
          <cell r="T209">
            <v>14846</v>
          </cell>
          <cell r="U209">
            <v>0.13980000000000001</v>
          </cell>
          <cell r="V209">
            <v>0.13500000000000001</v>
          </cell>
          <cell r="W209">
            <v>0.9</v>
          </cell>
          <cell r="X209">
            <v>6.45</v>
          </cell>
          <cell r="Y209">
            <v>3.16</v>
          </cell>
          <cell r="Z209">
            <v>78.64800000000001</v>
          </cell>
        </row>
        <row r="210">
          <cell r="B210" t="str">
            <v>INGVERDELHO&amp;SAUVIGNON BLANC 2014</v>
          </cell>
          <cell r="C210" t="str">
            <v>ING</v>
          </cell>
          <cell r="D210" t="str">
            <v>IGP Duriense</v>
          </cell>
          <cell r="E210" t="str">
            <v>VERDELHO&amp;SAUVIGNON BLANC 2014</v>
          </cell>
          <cell r="F210" t="str">
            <v>Verdelho (48%) and Sauvignon Blanc (52%).</v>
          </cell>
          <cell r="G210" t="str">
            <v>Hand picked / grapes transported in boxes.</v>
          </cell>
          <cell r="H210" t="str">
            <v>Picked at 3rd September.</v>
          </cell>
          <cell r="I210" t="str">
            <v xml:space="preserve">5,7 ton/ha </v>
          </cell>
          <cell r="J210" t="str">
            <v>In stainless steel at temperature control at 14-16ºC.</v>
          </cell>
          <cell r="K210" t="str">
            <v>After fermentation the wine is kept in stainless steel until bottling in order to mantain its freshness.</v>
          </cell>
          <cell r="L210" t="str">
            <v>February 2015 with natural cork.</v>
          </cell>
          <cell r="M210" t="str">
            <v>5.977 bottles.</v>
          </cell>
          <cell r="N210" t="str">
            <v>May be included in vegetarian diet.</v>
          </cell>
          <cell r="O210" t="str">
            <v xml:space="preserve">Serve chilled as apéritif (10-11ºC) or with seafood and fish dishes (11-12ºC). </v>
          </cell>
          <cell r="P210" t="str">
            <v>This is the third release of this particular blend whose grapes come from our experimental parcels at Quinta da Abelheira.
It shows the lively citrus fruits and minerality from the Verdelho, married with the crisp Sauvignon to make a delightful fresh glass! Ideal for drinking with all seafood dishes, pasta or just on it's own to give great pleasure!
PAULO COUTINHO</v>
          </cell>
          <cell r="Q210" t="str">
            <v>IGP Duriense</v>
          </cell>
          <cell r="R210" t="str">
            <v>V&amp;SB14, V3</v>
          </cell>
          <cell r="S210">
            <v>42081</v>
          </cell>
          <cell r="T210">
            <v>14846</v>
          </cell>
          <cell r="U210">
            <v>0.13980000000000001</v>
          </cell>
          <cell r="V210">
            <v>0.13500000000000001</v>
          </cell>
          <cell r="W210">
            <v>0.9</v>
          </cell>
          <cell r="X210">
            <v>6.45</v>
          </cell>
          <cell r="Y210">
            <v>3.16</v>
          </cell>
          <cell r="Z210">
            <v>78.64800000000001</v>
          </cell>
        </row>
        <row r="211">
          <cell r="B211" t="str">
            <v>PORVERDELHO&amp;SAUVIGNON BLANC 2015</v>
          </cell>
          <cell r="C211" t="str">
            <v>POR</v>
          </cell>
          <cell r="D211" t="str">
            <v>IGP Duriense</v>
          </cell>
          <cell r="E211" t="str">
            <v>VERDELHO&amp;SAUVIGNON BLANC 2015</v>
          </cell>
          <cell r="F211" t="str">
            <v>Verdelho (27%) e Sauvignon Blanc (73%).</v>
          </cell>
          <cell r="G211" t="str">
            <v>Vindima manual sendo depois transportada em palotes.</v>
          </cell>
          <cell r="H211" t="str">
            <v>Uvas colhidas a 27 de Agosto.</v>
          </cell>
          <cell r="I211" t="str">
            <v xml:space="preserve">8,0 ton/ha </v>
          </cell>
          <cell r="J211" t="str">
            <v>Em cuba de aço inoxidável, a uma temperatura controlada de 14-16ºC.</v>
          </cell>
          <cell r="K211" t="str">
            <v>O vinho permanece durante o estágio em cuba inox com as suas borras finas, de modo a garantir uma maior complexidade e longevidade do vinho.</v>
          </cell>
          <cell r="L211" t="str">
            <v>Março 2016 com rolha de cortiça natural.</v>
          </cell>
          <cell r="M211" t="str">
            <v>9.600 garrafas.</v>
          </cell>
          <cell r="N211" t="str">
            <v>Pode ser incluído em dieta vegetariana.</v>
          </cell>
          <cell r="O211" t="str">
            <v>Deve servir-se fresco como aperitivo (10-11ºC) ou a acompanhar pratos de pescado, ou se preferir carnes brancas (11-12ºC).</v>
          </cell>
          <cell r="P211" t="str">
            <v>Proveniente do nosso campo de ensaios, esta é a terceira edição deste bivarietal Verdelho&amp;Sauvignon Blanc. Cada casta tem contributos distintos. Verdelho para uma acidez e mineralidade inebriante e uma presença séria em boca, e um Sauvignon que contribui para uma excelência aromática extremamente limpo, frutado e floral, juntamente com notas de cedro. Já em boca contribui para um volume de boca que equilibra na perfeição a forte acidez. Final sedutor pela sensação de frescura e complexidade.
PAULO COUTINHO</v>
          </cell>
          <cell r="Q211" t="str">
            <v>IGP Duriense</v>
          </cell>
          <cell r="R211" t="str">
            <v>V&amp;SB15, V1</v>
          </cell>
          <cell r="S211">
            <v>42429</v>
          </cell>
          <cell r="T211">
            <v>16930</v>
          </cell>
          <cell r="U211">
            <v>0.13189999999999999</v>
          </cell>
          <cell r="V211">
            <v>0.13</v>
          </cell>
          <cell r="W211">
            <v>1</v>
          </cell>
          <cell r="X211">
            <v>6.32</v>
          </cell>
          <cell r="Y211">
            <v>3.13</v>
          </cell>
          <cell r="Z211">
            <v>74.26400000000001</v>
          </cell>
        </row>
        <row r="212">
          <cell r="B212" t="str">
            <v>INGVERDELHO&amp;SAUVIGNON BLANC 2015</v>
          </cell>
          <cell r="C212" t="str">
            <v>ING</v>
          </cell>
          <cell r="D212" t="str">
            <v>IGP Duriense</v>
          </cell>
          <cell r="E212" t="str">
            <v>VERDELHO&amp;SAUVIGNON BLANC 2015</v>
          </cell>
          <cell r="F212" t="str">
            <v>Verdelho (27%) and Sauvignon Blanc (73%).</v>
          </cell>
          <cell r="G212" t="str">
            <v>Hand picked / grapes transported in boxes.</v>
          </cell>
          <cell r="H212" t="str">
            <v>Picked at 27th August.</v>
          </cell>
          <cell r="I212" t="str">
            <v xml:space="preserve">8,0 ton/ha </v>
          </cell>
          <cell r="J212" t="str">
            <v>In stainless steel at temperature control at 14-16ºC.</v>
          </cell>
          <cell r="K212" t="str">
            <v>After fermentation the wine is kept in stainless steel until bottling in order to mantain its freshness.</v>
          </cell>
          <cell r="L212" t="str">
            <v>March 2016 with natural cork.</v>
          </cell>
          <cell r="M212" t="str">
            <v>9.600 bottles.</v>
          </cell>
          <cell r="N212" t="str">
            <v>May be included in vegetarian diet.</v>
          </cell>
          <cell r="O212" t="str">
            <v xml:space="preserve">Serve chilled as apéritif (10-11ºC) or with seafood and fish dishes (11-12ºC). </v>
          </cell>
          <cell r="P212" t="str">
            <v>This is a particular blend whose grapes come from our experimental parcels at Quinta da Abelheira.
It shows the lively citrus fruits and minerality from the Verdelho, married with the crisp Sauvignon to make a delightful fresh glass! Ideal for drinking with all seafood dishes, pasta or just on it's own to give great pleasure!
PAULO COUTINHO</v>
          </cell>
          <cell r="Q212" t="str">
            <v>IGP Duriense</v>
          </cell>
          <cell r="R212" t="str">
            <v>V&amp;SB15, V1</v>
          </cell>
          <cell r="S212">
            <v>42429</v>
          </cell>
          <cell r="T212">
            <v>16930</v>
          </cell>
          <cell r="U212">
            <v>0.13189999999999999</v>
          </cell>
          <cell r="V212">
            <v>0.13</v>
          </cell>
          <cell r="W212">
            <v>1</v>
          </cell>
          <cell r="X212">
            <v>6.32</v>
          </cell>
          <cell r="Y212">
            <v>3.13</v>
          </cell>
          <cell r="Z212">
            <v>74.26400000000001</v>
          </cell>
        </row>
        <row r="213">
          <cell r="B213" t="str">
            <v>INGVERDELHO&amp;SAUVIGNON BLANC 2016</v>
          </cell>
          <cell r="C213" t="str">
            <v>ING</v>
          </cell>
          <cell r="D213" t="str">
            <v>IGP Duriense</v>
          </cell>
          <cell r="E213" t="str">
            <v>VERDELHO&amp;SAUVIGNON BLANC 2016</v>
          </cell>
          <cell r="F213" t="str">
            <v>Verdelho (30%) and Sauvignon Blanc (70%).</v>
          </cell>
          <cell r="G213" t="str">
            <v>Hand picked / grapes transported in boxes.</v>
          </cell>
          <cell r="H213" t="str">
            <v>Picked at 11th and 12th September.</v>
          </cell>
          <cell r="I213" t="str">
            <v xml:space="preserve">6,0 ton/ha </v>
          </cell>
          <cell r="J213" t="str">
            <v>In stainless steel at temperature control at 14-16ºC.</v>
          </cell>
          <cell r="K213" t="str">
            <v>After fermentation the wine is kept in stainless steel until bottling in order to mantain its freshness.</v>
          </cell>
          <cell r="L213" t="str">
            <v>March 2017 with natural cork.</v>
          </cell>
          <cell r="M213" t="str">
            <v>7.950 bottles.</v>
          </cell>
          <cell r="N213" t="str">
            <v>May be included in vegetarian diet.</v>
          </cell>
          <cell r="O213" t="str">
            <v xml:space="preserve">Serve chilled as apéritif (10-11ºC) or with seafood and fish dishes (11-12ºC). </v>
          </cell>
          <cell r="P213" t="str">
            <v>This is a particular blend whose grapes come from our experimental parcels at Quinta da Abelheira.
It shows the lively citrus fruits and minerality from the Verdelho, married with the crisp Sauvignon to make a delightful fresh glass! Ideal for drinking with all seafood dishes, pasta or just on it's own to give great pleasure!
PAULO COUTINHO</v>
          </cell>
          <cell r="Q213" t="str">
            <v>IGP Duriense</v>
          </cell>
          <cell r="R213" t="str">
            <v>V&amp;SB16, V1</v>
          </cell>
          <cell r="S213">
            <v>42882</v>
          </cell>
          <cell r="T213">
            <v>18999</v>
          </cell>
          <cell r="U213">
            <v>0.13100000000000001</v>
          </cell>
          <cell r="V213">
            <v>0.13</v>
          </cell>
          <cell r="W213">
            <v>0.7</v>
          </cell>
          <cell r="X213">
            <v>5.4</v>
          </cell>
          <cell r="Y213">
            <v>3.22</v>
          </cell>
          <cell r="Z213">
            <v>73.64</v>
          </cell>
        </row>
        <row r="214">
          <cell r="B214" t="str">
            <v>PORVERDELHO&amp;SAUVIGNON BLANC 2016</v>
          </cell>
          <cell r="C214" t="str">
            <v>POR</v>
          </cell>
          <cell r="D214" t="str">
            <v>IGP Duriense</v>
          </cell>
          <cell r="E214" t="str">
            <v>VERDELHO&amp;SAUVIGNON BLANC 2016</v>
          </cell>
          <cell r="F214" t="str">
            <v>Verdelho (30%) e Sauvignon Blanc (70%).</v>
          </cell>
          <cell r="G214" t="str">
            <v>Vindima manual sendo depois transportada em palotes.</v>
          </cell>
          <cell r="H214" t="str">
            <v>Uvs colhidas a 11 e 12 de Setembro.</v>
          </cell>
          <cell r="I214" t="str">
            <v xml:space="preserve">6,0 ton/ha </v>
          </cell>
          <cell r="J214" t="str">
            <v>Em cuba de aço inoxidável, a uma temperatura controlada de 14-16ºC.</v>
          </cell>
          <cell r="K214" t="str">
            <v>O vinho permanece durante o estágio em cuba inox com as suas borras finas, de modo a garantir uma maior complexidade e longevidade do vinho.</v>
          </cell>
          <cell r="L214" t="str">
            <v>Março 2017 com rolha de cortiça natural.</v>
          </cell>
          <cell r="M214" t="str">
            <v>7.950 garrafas.</v>
          </cell>
          <cell r="N214" t="str">
            <v>Pode ser incluído em dieta vegetariana.</v>
          </cell>
          <cell r="O214" t="str">
            <v>Deve servir-se fresco como aperitivo (10-11ºC) ou a acompanhar pratos de pescado, ou se preferir carnes brancas (11-12ºC).</v>
          </cell>
          <cell r="P214" t="str">
            <v>Proveniente do nosso campo de ensaios, esta é a terceira edição deste bivarietal Verdelho&amp;Sauvignon Blanc. Cada casta tem contributos distintos. Verdelho para uma acidez e mineralidade inebriante e uma presença séria em boca, e um Sauvignon que contribui para uma excelência aromática extremamente limpo, frutado e floral, juntamente com notas de cedro. Já em boca contribui para um volume de boca que equilibra na perfeição a forte acidez. Final sedutor pela sensação de frescura e complexidade.
PAULO COUTINHO</v>
          </cell>
          <cell r="Q214" t="str">
            <v>IGP Duriense</v>
          </cell>
          <cell r="R214" t="str">
            <v>V&amp;SB16, V1</v>
          </cell>
          <cell r="S214">
            <v>42882</v>
          </cell>
          <cell r="T214">
            <v>18999</v>
          </cell>
          <cell r="U214">
            <v>0.13100000000000001</v>
          </cell>
          <cell r="V214">
            <v>0.13</v>
          </cell>
          <cell r="W214">
            <v>0.7</v>
          </cell>
          <cell r="X214">
            <v>5.4</v>
          </cell>
          <cell r="Y214">
            <v>3.22</v>
          </cell>
          <cell r="Z214">
            <v>73.64</v>
          </cell>
        </row>
        <row r="215">
          <cell r="B215" t="str">
            <v/>
          </cell>
          <cell r="I215" t="str">
            <v xml:space="preserve"> </v>
          </cell>
          <cell r="U215" t="e">
            <v>#N/A</v>
          </cell>
          <cell r="V215" t="e">
            <v>#N/A</v>
          </cell>
          <cell r="W215" t="e">
            <v>#N/A</v>
          </cell>
          <cell r="X215" t="e">
            <v>#N/A</v>
          </cell>
          <cell r="Y215" t="e">
            <v>#N/A</v>
          </cell>
          <cell r="Z215" t="e">
            <v>#N/A</v>
          </cell>
        </row>
        <row r="216">
          <cell r="B216" t="str">
            <v/>
          </cell>
          <cell r="U216" t="e">
            <v>#N/A</v>
          </cell>
          <cell r="V216" t="e">
            <v>#N/A</v>
          </cell>
          <cell r="W216" t="e">
            <v>#N/A</v>
          </cell>
          <cell r="X216" t="e">
            <v>#N/A</v>
          </cell>
          <cell r="Y216" t="e">
            <v>#N/A</v>
          </cell>
          <cell r="Z216" t="e">
            <v>#N/A</v>
          </cell>
        </row>
        <row r="217">
          <cell r="B217" t="str">
            <v/>
          </cell>
          <cell r="U217" t="e">
            <v>#N/A</v>
          </cell>
          <cell r="V217" t="e">
            <v>#N/A</v>
          </cell>
          <cell r="W217" t="e">
            <v>#N/A</v>
          </cell>
          <cell r="X217" t="e">
            <v>#N/A</v>
          </cell>
          <cell r="Y217" t="e">
            <v>#N/A</v>
          </cell>
          <cell r="Z217" t="e">
            <v>#N/A</v>
          </cell>
        </row>
        <row r="218">
          <cell r="B218" t="str">
            <v/>
          </cell>
          <cell r="U218" t="e">
            <v>#N/A</v>
          </cell>
          <cell r="V218" t="e">
            <v>#N/A</v>
          </cell>
          <cell r="W218" t="e">
            <v>#N/A</v>
          </cell>
          <cell r="X218" t="e">
            <v>#N/A</v>
          </cell>
          <cell r="Y218" t="e">
            <v>#N/A</v>
          </cell>
          <cell r="Z218" t="e">
            <v>#N/A</v>
          </cell>
        </row>
        <row r="219">
          <cell r="B219" t="str">
            <v/>
          </cell>
          <cell r="U219" t="e">
            <v>#N/A</v>
          </cell>
          <cell r="V219" t="e">
            <v>#N/A</v>
          </cell>
          <cell r="W219" t="e">
            <v>#N/A</v>
          </cell>
          <cell r="X219" t="e">
            <v>#N/A</v>
          </cell>
          <cell r="Y219" t="e">
            <v>#N/A</v>
          </cell>
          <cell r="Z219" t="e">
            <v>#N/A</v>
          </cell>
        </row>
        <row r="220">
          <cell r="B220" t="str">
            <v/>
          </cell>
          <cell r="U220" t="e">
            <v>#N/A</v>
          </cell>
          <cell r="V220" t="e">
            <v>#N/A</v>
          </cell>
          <cell r="W220" t="e">
            <v>#N/A</v>
          </cell>
          <cell r="X220" t="e">
            <v>#N/A</v>
          </cell>
          <cell r="Y220" t="e">
            <v>#N/A</v>
          </cell>
          <cell r="Z220" t="e">
            <v>#N/A</v>
          </cell>
        </row>
        <row r="221">
          <cell r="B221" t="str">
            <v/>
          </cell>
          <cell r="U221" t="e">
            <v>#N/A</v>
          </cell>
          <cell r="V221" t="e">
            <v>#N/A</v>
          </cell>
          <cell r="W221" t="e">
            <v>#N/A</v>
          </cell>
          <cell r="X221" t="e">
            <v>#N/A</v>
          </cell>
          <cell r="Y221" t="e">
            <v>#N/A</v>
          </cell>
          <cell r="Z221" t="e">
            <v>#N/A</v>
          </cell>
        </row>
        <row r="222">
          <cell r="B222" t="str">
            <v/>
          </cell>
          <cell r="U222" t="e">
            <v>#N/A</v>
          </cell>
          <cell r="V222" t="e">
            <v>#N/A</v>
          </cell>
          <cell r="W222" t="e">
            <v>#N/A</v>
          </cell>
          <cell r="X222" t="e">
            <v>#N/A</v>
          </cell>
          <cell r="Y222" t="e">
            <v>#N/A</v>
          </cell>
          <cell r="Z222" t="e">
            <v>#N/A</v>
          </cell>
        </row>
        <row r="223">
          <cell r="B223" t="str">
            <v/>
          </cell>
          <cell r="U223" t="e">
            <v>#N/A</v>
          </cell>
          <cell r="V223" t="e">
            <v>#N/A</v>
          </cell>
          <cell r="W223" t="e">
            <v>#N/A</v>
          </cell>
          <cell r="X223" t="e">
            <v>#N/A</v>
          </cell>
          <cell r="Y223" t="e">
            <v>#N/A</v>
          </cell>
          <cell r="Z223" t="e">
            <v>#N/A</v>
          </cell>
        </row>
        <row r="224">
          <cell r="B224" t="str">
            <v/>
          </cell>
          <cell r="U224" t="e">
            <v>#N/A</v>
          </cell>
          <cell r="V224" t="e">
            <v>#N/A</v>
          </cell>
          <cell r="W224" t="e">
            <v>#N/A</v>
          </cell>
          <cell r="X224" t="e">
            <v>#N/A</v>
          </cell>
          <cell r="Y224" t="e">
            <v>#N/A</v>
          </cell>
          <cell r="Z224" t="e">
            <v>#N/A</v>
          </cell>
        </row>
        <row r="225">
          <cell r="B225" t="str">
            <v/>
          </cell>
          <cell r="U225" t="e">
            <v>#N/A</v>
          </cell>
          <cell r="V225" t="e">
            <v>#N/A</v>
          </cell>
          <cell r="W225" t="e">
            <v>#N/A</v>
          </cell>
          <cell r="X225" t="e">
            <v>#N/A</v>
          </cell>
          <cell r="Y225" t="e">
            <v>#N/A</v>
          </cell>
          <cell r="Z225" t="e">
            <v>#N/A</v>
          </cell>
        </row>
        <row r="226">
          <cell r="B226" t="str">
            <v/>
          </cell>
          <cell r="U226" t="e">
            <v>#N/A</v>
          </cell>
          <cell r="V226" t="e">
            <v>#N/A</v>
          </cell>
          <cell r="W226" t="e">
            <v>#N/A</v>
          </cell>
          <cell r="X226" t="e">
            <v>#N/A</v>
          </cell>
          <cell r="Y226" t="e">
            <v>#N/A</v>
          </cell>
          <cell r="Z226" t="e">
            <v>#N/A</v>
          </cell>
        </row>
        <row r="227">
          <cell r="B227" t="str">
            <v/>
          </cell>
          <cell r="U227" t="e">
            <v>#N/A</v>
          </cell>
          <cell r="V227" t="e">
            <v>#N/A</v>
          </cell>
          <cell r="W227" t="e">
            <v>#N/A</v>
          </cell>
          <cell r="X227" t="e">
            <v>#N/A</v>
          </cell>
          <cell r="Y227" t="e">
            <v>#N/A</v>
          </cell>
          <cell r="Z227" t="e">
            <v>#N/A</v>
          </cell>
        </row>
        <row r="228">
          <cell r="B228" t="str">
            <v/>
          </cell>
          <cell r="U228" t="e">
            <v>#N/A</v>
          </cell>
          <cell r="V228" t="e">
            <v>#N/A</v>
          </cell>
          <cell r="W228" t="e">
            <v>#N/A</v>
          </cell>
          <cell r="X228" t="e">
            <v>#N/A</v>
          </cell>
          <cell r="Y228" t="e">
            <v>#N/A</v>
          </cell>
          <cell r="Z228" t="e">
            <v>#N/A</v>
          </cell>
        </row>
        <row r="229">
          <cell r="B229" t="str">
            <v/>
          </cell>
          <cell r="U229" t="e">
            <v>#N/A</v>
          </cell>
          <cell r="V229" t="e">
            <v>#N/A</v>
          </cell>
          <cell r="W229" t="e">
            <v>#N/A</v>
          </cell>
          <cell r="X229" t="e">
            <v>#N/A</v>
          </cell>
          <cell r="Y229" t="e">
            <v>#N/A</v>
          </cell>
          <cell r="Z229" t="e">
            <v>#N/A</v>
          </cell>
        </row>
        <row r="230">
          <cell r="B230" t="str">
            <v/>
          </cell>
          <cell r="U230" t="e">
            <v>#N/A</v>
          </cell>
          <cell r="V230" t="e">
            <v>#N/A</v>
          </cell>
          <cell r="W230" t="e">
            <v>#N/A</v>
          </cell>
          <cell r="X230" t="e">
            <v>#N/A</v>
          </cell>
          <cell r="Y230" t="e">
            <v>#N/A</v>
          </cell>
          <cell r="Z230" t="e">
            <v>#N/A</v>
          </cell>
        </row>
        <row r="231">
          <cell r="B231" t="str">
            <v/>
          </cell>
          <cell r="U231" t="e">
            <v>#N/A</v>
          </cell>
          <cell r="V231" t="e">
            <v>#N/A</v>
          </cell>
          <cell r="W231" t="e">
            <v>#N/A</v>
          </cell>
          <cell r="X231" t="e">
            <v>#N/A</v>
          </cell>
          <cell r="Y231" t="e">
            <v>#N/A</v>
          </cell>
          <cell r="Z231" t="e">
            <v>#N/A</v>
          </cell>
        </row>
        <row r="232">
          <cell r="B232" t="str">
            <v/>
          </cell>
          <cell r="U232" t="e">
            <v>#N/A</v>
          </cell>
          <cell r="V232" t="e">
            <v>#N/A</v>
          </cell>
          <cell r="W232" t="e">
            <v>#N/A</v>
          </cell>
          <cell r="X232" t="e">
            <v>#N/A</v>
          </cell>
          <cell r="Y232" t="e">
            <v>#N/A</v>
          </cell>
          <cell r="Z232" t="e">
            <v>#N/A</v>
          </cell>
        </row>
        <row r="233">
          <cell r="B233" t="str">
            <v/>
          </cell>
          <cell r="U233" t="e">
            <v>#N/A</v>
          </cell>
          <cell r="V233" t="e">
            <v>#N/A</v>
          </cell>
          <cell r="W233" t="e">
            <v>#N/A</v>
          </cell>
          <cell r="X233" t="e">
            <v>#N/A</v>
          </cell>
          <cell r="Y233" t="e">
            <v>#N/A</v>
          </cell>
          <cell r="Z233" t="e">
            <v>#N/A</v>
          </cell>
        </row>
        <row r="234">
          <cell r="B234" t="str">
            <v/>
          </cell>
          <cell r="U234" t="e">
            <v>#N/A</v>
          </cell>
          <cell r="V234" t="e">
            <v>#N/A</v>
          </cell>
          <cell r="W234" t="e">
            <v>#N/A</v>
          </cell>
          <cell r="X234" t="e">
            <v>#N/A</v>
          </cell>
          <cell r="Y234" t="e">
            <v>#N/A</v>
          </cell>
          <cell r="Z234" t="e">
            <v>#N/A</v>
          </cell>
        </row>
        <row r="235">
          <cell r="B235" t="str">
            <v/>
          </cell>
          <cell r="U235" t="e">
            <v>#N/A</v>
          </cell>
          <cell r="V235" t="e">
            <v>#N/A</v>
          </cell>
          <cell r="W235" t="e">
            <v>#N/A</v>
          </cell>
          <cell r="X235" t="e">
            <v>#N/A</v>
          </cell>
          <cell r="Y235" t="e">
            <v>#N/A</v>
          </cell>
          <cell r="Z235" t="e">
            <v>#N/A</v>
          </cell>
        </row>
        <row r="236">
          <cell r="B236" t="str">
            <v/>
          </cell>
          <cell r="U236" t="e">
            <v>#N/A</v>
          </cell>
          <cell r="V236" t="e">
            <v>#N/A</v>
          </cell>
          <cell r="W236" t="e">
            <v>#N/A</v>
          </cell>
          <cell r="X236" t="e">
            <v>#N/A</v>
          </cell>
          <cell r="Y236" t="e">
            <v>#N/A</v>
          </cell>
          <cell r="Z236" t="e">
            <v>#N/A</v>
          </cell>
        </row>
        <row r="237">
          <cell r="B237" t="str">
            <v/>
          </cell>
          <cell r="U237" t="e">
            <v>#N/A</v>
          </cell>
          <cell r="V237" t="e">
            <v>#N/A</v>
          </cell>
          <cell r="W237" t="e">
            <v>#N/A</v>
          </cell>
          <cell r="X237" t="e">
            <v>#N/A</v>
          </cell>
          <cell r="Y237" t="e">
            <v>#N/A</v>
          </cell>
          <cell r="Z237" t="e">
            <v>#N/A</v>
          </cell>
        </row>
        <row r="238">
          <cell r="B238" t="str">
            <v/>
          </cell>
          <cell r="U238" t="e">
            <v>#N/A</v>
          </cell>
          <cell r="V238" t="e">
            <v>#N/A</v>
          </cell>
          <cell r="W238" t="e">
            <v>#N/A</v>
          </cell>
          <cell r="X238" t="e">
            <v>#N/A</v>
          </cell>
          <cell r="Y238" t="e">
            <v>#N/A</v>
          </cell>
          <cell r="Z238" t="e">
            <v>#N/A</v>
          </cell>
        </row>
        <row r="239">
          <cell r="B239" t="str">
            <v/>
          </cell>
          <cell r="U239" t="e">
            <v>#N/A</v>
          </cell>
          <cell r="V239" t="e">
            <v>#N/A</v>
          </cell>
          <cell r="W239" t="e">
            <v>#N/A</v>
          </cell>
          <cell r="X239" t="e">
            <v>#N/A</v>
          </cell>
          <cell r="Y239" t="e">
            <v>#N/A</v>
          </cell>
          <cell r="Z239" t="e">
            <v>#N/A</v>
          </cell>
        </row>
        <row r="240">
          <cell r="B240" t="str">
            <v/>
          </cell>
          <cell r="U240" t="e">
            <v>#N/A</v>
          </cell>
          <cell r="V240" t="e">
            <v>#N/A</v>
          </cell>
          <cell r="W240" t="e">
            <v>#N/A</v>
          </cell>
          <cell r="X240" t="e">
            <v>#N/A</v>
          </cell>
          <cell r="Y240" t="e">
            <v>#N/A</v>
          </cell>
          <cell r="Z240" t="e">
            <v>#N/A</v>
          </cell>
        </row>
        <row r="241">
          <cell r="B241" t="str">
            <v/>
          </cell>
          <cell r="U241" t="e">
            <v>#N/A</v>
          </cell>
          <cell r="V241" t="e">
            <v>#N/A</v>
          </cell>
          <cell r="W241" t="e">
            <v>#N/A</v>
          </cell>
          <cell r="X241" t="e">
            <v>#N/A</v>
          </cell>
          <cell r="Y241" t="e">
            <v>#N/A</v>
          </cell>
          <cell r="Z241" t="e">
            <v>#N/A</v>
          </cell>
        </row>
        <row r="242">
          <cell r="B242" t="str">
            <v/>
          </cell>
          <cell r="U242" t="e">
            <v>#N/A</v>
          </cell>
          <cell r="V242" t="e">
            <v>#N/A</v>
          </cell>
          <cell r="W242" t="e">
            <v>#N/A</v>
          </cell>
          <cell r="X242" t="e">
            <v>#N/A</v>
          </cell>
          <cell r="Y242" t="e">
            <v>#N/A</v>
          </cell>
          <cell r="Z242" t="e">
            <v>#N/A</v>
          </cell>
        </row>
        <row r="243">
          <cell r="B243" t="str">
            <v/>
          </cell>
          <cell r="U243" t="e">
            <v>#N/A</v>
          </cell>
          <cell r="V243" t="e">
            <v>#N/A</v>
          </cell>
          <cell r="W243" t="e">
            <v>#N/A</v>
          </cell>
          <cell r="X243" t="e">
            <v>#N/A</v>
          </cell>
          <cell r="Y243" t="e">
            <v>#N/A</v>
          </cell>
          <cell r="Z243" t="e">
            <v>#N/A</v>
          </cell>
        </row>
        <row r="244">
          <cell r="B244" t="str">
            <v/>
          </cell>
          <cell r="U244" t="e">
            <v>#N/A</v>
          </cell>
          <cell r="V244" t="e">
            <v>#N/A</v>
          </cell>
          <cell r="W244" t="e">
            <v>#N/A</v>
          </cell>
          <cell r="X244" t="e">
            <v>#N/A</v>
          </cell>
          <cell r="Y244" t="e">
            <v>#N/A</v>
          </cell>
          <cell r="Z244" t="e">
            <v>#N/A</v>
          </cell>
        </row>
        <row r="245">
          <cell r="B245" t="str">
            <v/>
          </cell>
          <cell r="U245" t="e">
            <v>#N/A</v>
          </cell>
          <cell r="V245" t="e">
            <v>#N/A</v>
          </cell>
          <cell r="W245" t="e">
            <v>#N/A</v>
          </cell>
          <cell r="X245" t="e">
            <v>#N/A</v>
          </cell>
          <cell r="Y245" t="e">
            <v>#N/A</v>
          </cell>
          <cell r="Z245" t="e">
            <v>#N/A</v>
          </cell>
        </row>
        <row r="246">
          <cell r="B246" t="str">
            <v/>
          </cell>
          <cell r="U246" t="e">
            <v>#N/A</v>
          </cell>
          <cell r="V246" t="e">
            <v>#N/A</v>
          </cell>
          <cell r="W246" t="e">
            <v>#N/A</v>
          </cell>
          <cell r="X246" t="e">
            <v>#N/A</v>
          </cell>
          <cell r="Y246" t="e">
            <v>#N/A</v>
          </cell>
          <cell r="Z246" t="e">
            <v>#N/A</v>
          </cell>
        </row>
        <row r="247">
          <cell r="B247" t="str">
            <v/>
          </cell>
          <cell r="U247" t="e">
            <v>#N/A</v>
          </cell>
          <cell r="V247" t="e">
            <v>#N/A</v>
          </cell>
          <cell r="W247" t="e">
            <v>#N/A</v>
          </cell>
          <cell r="X247" t="e">
            <v>#N/A</v>
          </cell>
          <cell r="Y247" t="e">
            <v>#N/A</v>
          </cell>
          <cell r="Z247" t="e">
            <v>#N/A</v>
          </cell>
        </row>
        <row r="248">
          <cell r="B248" t="str">
            <v/>
          </cell>
          <cell r="U248" t="e">
            <v>#N/A</v>
          </cell>
          <cell r="V248" t="e">
            <v>#N/A</v>
          </cell>
          <cell r="W248" t="e">
            <v>#N/A</v>
          </cell>
          <cell r="X248" t="e">
            <v>#N/A</v>
          </cell>
          <cell r="Y248" t="e">
            <v>#N/A</v>
          </cell>
          <cell r="Z248" t="e">
            <v>#N/A</v>
          </cell>
        </row>
        <row r="249">
          <cell r="B249" t="str">
            <v/>
          </cell>
          <cell r="U249" t="e">
            <v>#N/A</v>
          </cell>
          <cell r="V249" t="e">
            <v>#N/A</v>
          </cell>
          <cell r="W249" t="e">
            <v>#N/A</v>
          </cell>
          <cell r="X249" t="e">
            <v>#N/A</v>
          </cell>
          <cell r="Y249" t="e">
            <v>#N/A</v>
          </cell>
          <cell r="Z249" t="e">
            <v>#N/A</v>
          </cell>
        </row>
        <row r="250">
          <cell r="B250" t="str">
            <v/>
          </cell>
          <cell r="U250" t="e">
            <v>#N/A</v>
          </cell>
          <cell r="V250" t="e">
            <v>#N/A</v>
          </cell>
          <cell r="W250" t="e">
            <v>#N/A</v>
          </cell>
          <cell r="X250" t="e">
            <v>#N/A</v>
          </cell>
          <cell r="Y250" t="e">
            <v>#N/A</v>
          </cell>
          <cell r="Z250" t="e">
            <v>#N/A</v>
          </cell>
        </row>
        <row r="251">
          <cell r="B251" t="str">
            <v/>
          </cell>
          <cell r="U251" t="e">
            <v>#N/A</v>
          </cell>
          <cell r="V251" t="e">
            <v>#N/A</v>
          </cell>
          <cell r="W251" t="e">
            <v>#N/A</v>
          </cell>
          <cell r="X251" t="e">
            <v>#N/A</v>
          </cell>
          <cell r="Y251" t="e">
            <v>#N/A</v>
          </cell>
          <cell r="Z251" t="e">
            <v>#N/A</v>
          </cell>
        </row>
        <row r="252">
          <cell r="B252" t="str">
            <v/>
          </cell>
          <cell r="U252" t="e">
            <v>#N/A</v>
          </cell>
          <cell r="V252" t="e">
            <v>#N/A</v>
          </cell>
          <cell r="W252" t="e">
            <v>#N/A</v>
          </cell>
          <cell r="X252" t="e">
            <v>#N/A</v>
          </cell>
          <cell r="Y252" t="e">
            <v>#N/A</v>
          </cell>
          <cell r="Z252" t="e">
            <v>#N/A</v>
          </cell>
        </row>
        <row r="253">
          <cell r="B253" t="str">
            <v/>
          </cell>
          <cell r="U253" t="e">
            <v>#N/A</v>
          </cell>
          <cell r="V253" t="e">
            <v>#N/A</v>
          </cell>
          <cell r="W253" t="e">
            <v>#N/A</v>
          </cell>
          <cell r="X253" t="e">
            <v>#N/A</v>
          </cell>
          <cell r="Y253" t="e">
            <v>#N/A</v>
          </cell>
          <cell r="Z253" t="e">
            <v>#N/A</v>
          </cell>
        </row>
        <row r="254">
          <cell r="B254" t="str">
            <v/>
          </cell>
          <cell r="U254" t="e">
            <v>#N/A</v>
          </cell>
          <cell r="V254" t="e">
            <v>#N/A</v>
          </cell>
          <cell r="W254" t="e">
            <v>#N/A</v>
          </cell>
          <cell r="X254" t="e">
            <v>#N/A</v>
          </cell>
          <cell r="Y254" t="e">
            <v>#N/A</v>
          </cell>
          <cell r="Z254" t="e">
            <v>#N/A</v>
          </cell>
        </row>
        <row r="255">
          <cell r="B255" t="str">
            <v/>
          </cell>
          <cell r="U255" t="e">
            <v>#N/A</v>
          </cell>
          <cell r="V255" t="e">
            <v>#N/A</v>
          </cell>
          <cell r="W255" t="e">
            <v>#N/A</v>
          </cell>
          <cell r="X255" t="e">
            <v>#N/A</v>
          </cell>
          <cell r="Y255" t="e">
            <v>#N/A</v>
          </cell>
          <cell r="Z255" t="e">
            <v>#N/A</v>
          </cell>
        </row>
        <row r="256">
          <cell r="B256" t="str">
            <v/>
          </cell>
          <cell r="U256" t="e">
            <v>#N/A</v>
          </cell>
          <cell r="V256" t="e">
            <v>#N/A</v>
          </cell>
          <cell r="W256" t="e">
            <v>#N/A</v>
          </cell>
          <cell r="X256" t="e">
            <v>#N/A</v>
          </cell>
          <cell r="Y256" t="e">
            <v>#N/A</v>
          </cell>
          <cell r="Z256" t="e">
            <v>#N/A</v>
          </cell>
        </row>
        <row r="257">
          <cell r="B257" t="str">
            <v/>
          </cell>
          <cell r="U257" t="e">
            <v>#N/A</v>
          </cell>
          <cell r="V257" t="e">
            <v>#N/A</v>
          </cell>
          <cell r="W257" t="e">
            <v>#N/A</v>
          </cell>
          <cell r="X257" t="e">
            <v>#N/A</v>
          </cell>
          <cell r="Y257" t="e">
            <v>#N/A</v>
          </cell>
          <cell r="Z257" t="e">
            <v>#N/A</v>
          </cell>
        </row>
        <row r="258">
          <cell r="B258" t="str">
            <v/>
          </cell>
          <cell r="U258" t="e">
            <v>#N/A</v>
          </cell>
          <cell r="V258" t="e">
            <v>#N/A</v>
          </cell>
          <cell r="W258" t="e">
            <v>#N/A</v>
          </cell>
          <cell r="X258" t="e">
            <v>#N/A</v>
          </cell>
          <cell r="Y258" t="e">
            <v>#N/A</v>
          </cell>
          <cell r="Z258" t="e">
            <v>#N/A</v>
          </cell>
        </row>
        <row r="259">
          <cell r="B259" t="str">
            <v/>
          </cell>
          <cell r="U259" t="e">
            <v>#N/A</v>
          </cell>
          <cell r="V259" t="e">
            <v>#N/A</v>
          </cell>
          <cell r="W259" t="e">
            <v>#N/A</v>
          </cell>
          <cell r="X259" t="e">
            <v>#N/A</v>
          </cell>
          <cell r="Y259" t="e">
            <v>#N/A</v>
          </cell>
          <cell r="Z259" t="e">
            <v>#N/A</v>
          </cell>
        </row>
        <row r="260">
          <cell r="B260" t="str">
            <v/>
          </cell>
          <cell r="U260" t="e">
            <v>#N/A</v>
          </cell>
          <cell r="V260" t="e">
            <v>#N/A</v>
          </cell>
          <cell r="W260" t="e">
            <v>#N/A</v>
          </cell>
          <cell r="X260" t="e">
            <v>#N/A</v>
          </cell>
          <cell r="Y260" t="e">
            <v>#N/A</v>
          </cell>
          <cell r="Z260" t="e">
            <v>#N/A</v>
          </cell>
        </row>
        <row r="261">
          <cell r="B261" t="str">
            <v/>
          </cell>
          <cell r="U261" t="e">
            <v>#N/A</v>
          </cell>
          <cell r="V261" t="e">
            <v>#N/A</v>
          </cell>
          <cell r="W261" t="e">
            <v>#N/A</v>
          </cell>
          <cell r="X261" t="e">
            <v>#N/A</v>
          </cell>
          <cell r="Y261" t="e">
            <v>#N/A</v>
          </cell>
          <cell r="Z261" t="e">
            <v>#N/A</v>
          </cell>
        </row>
        <row r="262">
          <cell r="B262" t="str">
            <v/>
          </cell>
          <cell r="U262" t="e">
            <v>#N/A</v>
          </cell>
          <cell r="V262" t="e">
            <v>#N/A</v>
          </cell>
          <cell r="W262" t="e">
            <v>#N/A</v>
          </cell>
          <cell r="X262" t="e">
            <v>#N/A</v>
          </cell>
          <cell r="Y262" t="e">
            <v>#N/A</v>
          </cell>
          <cell r="Z262" t="e">
            <v>#N/A</v>
          </cell>
        </row>
        <row r="263">
          <cell r="B263" t="str">
            <v/>
          </cell>
          <cell r="U263" t="e">
            <v>#N/A</v>
          </cell>
          <cell r="V263" t="e">
            <v>#N/A</v>
          </cell>
          <cell r="W263" t="e">
            <v>#N/A</v>
          </cell>
          <cell r="X263" t="e">
            <v>#N/A</v>
          </cell>
          <cell r="Y263" t="e">
            <v>#N/A</v>
          </cell>
          <cell r="Z263" t="e">
            <v>#N/A</v>
          </cell>
        </row>
        <row r="264">
          <cell r="B264" t="str">
            <v/>
          </cell>
          <cell r="U264" t="e">
            <v>#N/A</v>
          </cell>
          <cell r="V264" t="e">
            <v>#N/A</v>
          </cell>
          <cell r="W264" t="e">
            <v>#N/A</v>
          </cell>
          <cell r="X264" t="e">
            <v>#N/A</v>
          </cell>
          <cell r="Y264" t="e">
            <v>#N/A</v>
          </cell>
          <cell r="Z264" t="e">
            <v>#N/A</v>
          </cell>
        </row>
        <row r="265">
          <cell r="B265" t="str">
            <v/>
          </cell>
          <cell r="U265" t="e">
            <v>#N/A</v>
          </cell>
          <cell r="V265" t="e">
            <v>#N/A</v>
          </cell>
          <cell r="W265" t="e">
            <v>#N/A</v>
          </cell>
          <cell r="X265" t="e">
            <v>#N/A</v>
          </cell>
          <cell r="Y265" t="e">
            <v>#N/A</v>
          </cell>
          <cell r="Z265" t="e">
            <v>#N/A</v>
          </cell>
        </row>
        <row r="266">
          <cell r="B266" t="str">
            <v/>
          </cell>
          <cell r="U266" t="e">
            <v>#N/A</v>
          </cell>
          <cell r="V266" t="e">
            <v>#N/A</v>
          </cell>
          <cell r="W266" t="e">
            <v>#N/A</v>
          </cell>
          <cell r="X266" t="e">
            <v>#N/A</v>
          </cell>
          <cell r="Y266" t="e">
            <v>#N/A</v>
          </cell>
          <cell r="Z266" t="e">
            <v>#N/A</v>
          </cell>
        </row>
        <row r="267">
          <cell r="B267" t="str">
            <v/>
          </cell>
          <cell r="U267" t="e">
            <v>#N/A</v>
          </cell>
          <cell r="V267" t="e">
            <v>#N/A</v>
          </cell>
          <cell r="W267" t="e">
            <v>#N/A</v>
          </cell>
          <cell r="X267" t="e">
            <v>#N/A</v>
          </cell>
          <cell r="Y267" t="e">
            <v>#N/A</v>
          </cell>
          <cell r="Z267" t="e">
            <v>#N/A</v>
          </cell>
        </row>
        <row r="268">
          <cell r="B268" t="str">
            <v/>
          </cell>
          <cell r="U268" t="e">
            <v>#N/A</v>
          </cell>
          <cell r="V268" t="e">
            <v>#N/A</v>
          </cell>
          <cell r="W268" t="e">
            <v>#N/A</v>
          </cell>
          <cell r="X268" t="e">
            <v>#N/A</v>
          </cell>
          <cell r="Y268" t="e">
            <v>#N/A</v>
          </cell>
          <cell r="Z268" t="e">
            <v>#N/A</v>
          </cell>
        </row>
        <row r="269">
          <cell r="B269" t="str">
            <v/>
          </cell>
          <cell r="U269" t="e">
            <v>#N/A</v>
          </cell>
          <cell r="V269" t="e">
            <v>#N/A</v>
          </cell>
          <cell r="W269" t="e">
            <v>#N/A</v>
          </cell>
          <cell r="X269" t="e">
            <v>#N/A</v>
          </cell>
          <cell r="Y269" t="e">
            <v>#N/A</v>
          </cell>
          <cell r="Z269" t="e">
            <v>#N/A</v>
          </cell>
        </row>
        <row r="270">
          <cell r="B270" t="str">
            <v/>
          </cell>
          <cell r="U270" t="e">
            <v>#N/A</v>
          </cell>
          <cell r="V270" t="e">
            <v>#N/A</v>
          </cell>
          <cell r="W270" t="e">
            <v>#N/A</v>
          </cell>
          <cell r="X270" t="e">
            <v>#N/A</v>
          </cell>
          <cell r="Y270" t="e">
            <v>#N/A</v>
          </cell>
          <cell r="Z270" t="e">
            <v>#N/A</v>
          </cell>
        </row>
        <row r="271">
          <cell r="B271" t="str">
            <v/>
          </cell>
          <cell r="U271" t="e">
            <v>#N/A</v>
          </cell>
          <cell r="V271" t="e">
            <v>#N/A</v>
          </cell>
          <cell r="W271" t="e">
            <v>#N/A</v>
          </cell>
          <cell r="X271" t="e">
            <v>#N/A</v>
          </cell>
          <cell r="Y271" t="e">
            <v>#N/A</v>
          </cell>
          <cell r="Z271" t="e">
            <v>#N/A</v>
          </cell>
        </row>
        <row r="272">
          <cell r="B272" t="str">
            <v/>
          </cell>
          <cell r="U272" t="e">
            <v>#N/A</v>
          </cell>
          <cell r="V272" t="e">
            <v>#N/A</v>
          </cell>
          <cell r="W272" t="e">
            <v>#N/A</v>
          </cell>
          <cell r="X272" t="e">
            <v>#N/A</v>
          </cell>
          <cell r="Y272" t="e">
            <v>#N/A</v>
          </cell>
          <cell r="Z272" t="e">
            <v>#N/A</v>
          </cell>
        </row>
        <row r="273">
          <cell r="B273" t="str">
            <v/>
          </cell>
          <cell r="U273" t="e">
            <v>#N/A</v>
          </cell>
          <cell r="V273" t="e">
            <v>#N/A</v>
          </cell>
          <cell r="W273" t="e">
            <v>#N/A</v>
          </cell>
          <cell r="X273" t="e">
            <v>#N/A</v>
          </cell>
          <cell r="Y273" t="e">
            <v>#N/A</v>
          </cell>
          <cell r="Z273" t="e">
            <v>#N/A</v>
          </cell>
        </row>
        <row r="274">
          <cell r="B274" t="str">
            <v/>
          </cell>
          <cell r="U274" t="e">
            <v>#N/A</v>
          </cell>
          <cell r="V274" t="e">
            <v>#N/A</v>
          </cell>
          <cell r="W274" t="e">
            <v>#N/A</v>
          </cell>
          <cell r="X274" t="e">
            <v>#N/A</v>
          </cell>
          <cell r="Y274" t="e">
            <v>#N/A</v>
          </cell>
          <cell r="Z274" t="e">
            <v>#N/A</v>
          </cell>
        </row>
        <row r="275">
          <cell r="B275" t="str">
            <v/>
          </cell>
          <cell r="U275" t="e">
            <v>#N/A</v>
          </cell>
          <cell r="V275" t="e">
            <v>#N/A</v>
          </cell>
          <cell r="W275" t="e">
            <v>#N/A</v>
          </cell>
          <cell r="X275" t="e">
            <v>#N/A</v>
          </cell>
          <cell r="Y275" t="e">
            <v>#N/A</v>
          </cell>
          <cell r="Z275" t="e">
            <v>#N/A</v>
          </cell>
        </row>
        <row r="276">
          <cell r="B276" t="str">
            <v/>
          </cell>
          <cell r="U276" t="e">
            <v>#N/A</v>
          </cell>
          <cell r="V276" t="e">
            <v>#N/A</v>
          </cell>
          <cell r="W276" t="e">
            <v>#N/A</v>
          </cell>
          <cell r="X276" t="e">
            <v>#N/A</v>
          </cell>
          <cell r="Y276" t="e">
            <v>#N/A</v>
          </cell>
          <cell r="Z276" t="e">
            <v>#N/A</v>
          </cell>
        </row>
        <row r="277">
          <cell r="B277" t="str">
            <v/>
          </cell>
          <cell r="U277" t="e">
            <v>#N/A</v>
          </cell>
          <cell r="V277" t="e">
            <v>#N/A</v>
          </cell>
          <cell r="W277" t="e">
            <v>#N/A</v>
          </cell>
          <cell r="X277" t="e">
            <v>#N/A</v>
          </cell>
          <cell r="Y277" t="e">
            <v>#N/A</v>
          </cell>
          <cell r="Z277" t="e">
            <v>#N/A</v>
          </cell>
        </row>
        <row r="278">
          <cell r="B278" t="str">
            <v/>
          </cell>
          <cell r="U278" t="e">
            <v>#N/A</v>
          </cell>
          <cell r="V278" t="e">
            <v>#N/A</v>
          </cell>
          <cell r="W278" t="e">
            <v>#N/A</v>
          </cell>
          <cell r="X278" t="e">
            <v>#N/A</v>
          </cell>
          <cell r="Y278" t="e">
            <v>#N/A</v>
          </cell>
          <cell r="Z278" t="e">
            <v>#N/A</v>
          </cell>
        </row>
        <row r="279">
          <cell r="B279" t="str">
            <v/>
          </cell>
          <cell r="U279" t="e">
            <v>#N/A</v>
          </cell>
          <cell r="V279" t="e">
            <v>#N/A</v>
          </cell>
          <cell r="W279" t="e">
            <v>#N/A</v>
          </cell>
          <cell r="X279" t="e">
            <v>#N/A</v>
          </cell>
          <cell r="Y279" t="e">
            <v>#N/A</v>
          </cell>
          <cell r="Z279" t="e">
            <v>#N/A</v>
          </cell>
        </row>
        <row r="280">
          <cell r="B280" t="str">
            <v/>
          </cell>
          <cell r="U280" t="e">
            <v>#N/A</v>
          </cell>
          <cell r="V280" t="e">
            <v>#N/A</v>
          </cell>
          <cell r="W280" t="e">
            <v>#N/A</v>
          </cell>
          <cell r="X280" t="e">
            <v>#N/A</v>
          </cell>
          <cell r="Y280" t="e">
            <v>#N/A</v>
          </cell>
          <cell r="Z280" t="e">
            <v>#N/A</v>
          </cell>
        </row>
        <row r="281">
          <cell r="B281" t="str">
            <v/>
          </cell>
          <cell r="U281" t="e">
            <v>#N/A</v>
          </cell>
          <cell r="V281" t="e">
            <v>#N/A</v>
          </cell>
          <cell r="W281" t="e">
            <v>#N/A</v>
          </cell>
          <cell r="X281" t="e">
            <v>#N/A</v>
          </cell>
          <cell r="Y281" t="e">
            <v>#N/A</v>
          </cell>
          <cell r="Z281" t="e">
            <v>#N/A</v>
          </cell>
        </row>
        <row r="282">
          <cell r="B282" t="str">
            <v/>
          </cell>
          <cell r="U282" t="e">
            <v>#N/A</v>
          </cell>
          <cell r="V282" t="e">
            <v>#N/A</v>
          </cell>
          <cell r="W282" t="e">
            <v>#N/A</v>
          </cell>
          <cell r="X282" t="e">
            <v>#N/A</v>
          </cell>
          <cell r="Y282" t="e">
            <v>#N/A</v>
          </cell>
          <cell r="Z282" t="e">
            <v>#N/A</v>
          </cell>
        </row>
        <row r="283">
          <cell r="B283" t="str">
            <v/>
          </cell>
          <cell r="U283" t="e">
            <v>#N/A</v>
          </cell>
          <cell r="V283" t="e">
            <v>#N/A</v>
          </cell>
          <cell r="W283" t="e">
            <v>#N/A</v>
          </cell>
          <cell r="X283" t="e">
            <v>#N/A</v>
          </cell>
          <cell r="Y283" t="e">
            <v>#N/A</v>
          </cell>
          <cell r="Z283" t="e">
            <v>#N/A</v>
          </cell>
        </row>
        <row r="284">
          <cell r="B284" t="str">
            <v/>
          </cell>
          <cell r="U284" t="e">
            <v>#N/A</v>
          </cell>
          <cell r="V284" t="e">
            <v>#N/A</v>
          </cell>
          <cell r="W284" t="e">
            <v>#N/A</v>
          </cell>
          <cell r="X284" t="e">
            <v>#N/A</v>
          </cell>
          <cell r="Y284" t="e">
            <v>#N/A</v>
          </cell>
          <cell r="Z284" t="e">
            <v>#N/A</v>
          </cell>
        </row>
        <row r="285">
          <cell r="B285" t="str">
            <v/>
          </cell>
          <cell r="U285" t="e">
            <v>#N/A</v>
          </cell>
          <cell r="V285" t="e">
            <v>#N/A</v>
          </cell>
          <cell r="W285" t="e">
            <v>#N/A</v>
          </cell>
          <cell r="X285" t="e">
            <v>#N/A</v>
          </cell>
          <cell r="Y285" t="e">
            <v>#N/A</v>
          </cell>
          <cell r="Z285" t="e">
            <v>#N/A</v>
          </cell>
        </row>
        <row r="286">
          <cell r="B286" t="str">
            <v/>
          </cell>
          <cell r="U286" t="e">
            <v>#N/A</v>
          </cell>
          <cell r="V286" t="e">
            <v>#N/A</v>
          </cell>
          <cell r="W286" t="e">
            <v>#N/A</v>
          </cell>
          <cell r="X286" t="e">
            <v>#N/A</v>
          </cell>
          <cell r="Y286" t="e">
            <v>#N/A</v>
          </cell>
          <cell r="Z286" t="e">
            <v>#N/A</v>
          </cell>
        </row>
        <row r="287">
          <cell r="B287" t="str">
            <v/>
          </cell>
          <cell r="U287" t="e">
            <v>#N/A</v>
          </cell>
          <cell r="V287" t="e">
            <v>#N/A</v>
          </cell>
          <cell r="W287" t="e">
            <v>#N/A</v>
          </cell>
          <cell r="X287" t="e">
            <v>#N/A</v>
          </cell>
          <cell r="Y287" t="e">
            <v>#N/A</v>
          </cell>
          <cell r="Z287" t="e">
            <v>#N/A</v>
          </cell>
        </row>
        <row r="288">
          <cell r="B288" t="str">
            <v/>
          </cell>
          <cell r="U288" t="e">
            <v>#N/A</v>
          </cell>
          <cell r="V288" t="e">
            <v>#N/A</v>
          </cell>
          <cell r="W288" t="e">
            <v>#N/A</v>
          </cell>
          <cell r="X288" t="e">
            <v>#N/A</v>
          </cell>
          <cell r="Y288" t="e">
            <v>#N/A</v>
          </cell>
          <cell r="Z288" t="e">
            <v>#N/A</v>
          </cell>
        </row>
        <row r="289">
          <cell r="B289" t="str">
            <v/>
          </cell>
          <cell r="U289" t="e">
            <v>#N/A</v>
          </cell>
          <cell r="V289" t="e">
            <v>#N/A</v>
          </cell>
          <cell r="W289" t="e">
            <v>#N/A</v>
          </cell>
          <cell r="X289" t="e">
            <v>#N/A</v>
          </cell>
          <cell r="Y289" t="e">
            <v>#N/A</v>
          </cell>
          <cell r="Z289" t="e">
            <v>#N/A</v>
          </cell>
        </row>
        <row r="290">
          <cell r="B290" t="str">
            <v/>
          </cell>
          <cell r="U290" t="e">
            <v>#N/A</v>
          </cell>
          <cell r="V290" t="e">
            <v>#N/A</v>
          </cell>
          <cell r="W290" t="e">
            <v>#N/A</v>
          </cell>
          <cell r="X290" t="e">
            <v>#N/A</v>
          </cell>
          <cell r="Y290" t="e">
            <v>#N/A</v>
          </cell>
          <cell r="Z290" t="e">
            <v>#N/A</v>
          </cell>
        </row>
        <row r="291">
          <cell r="B291" t="str">
            <v/>
          </cell>
          <cell r="U291" t="e">
            <v>#N/A</v>
          </cell>
          <cell r="V291" t="e">
            <v>#N/A</v>
          </cell>
          <cell r="W291" t="e">
            <v>#N/A</v>
          </cell>
          <cell r="X291" t="e">
            <v>#N/A</v>
          </cell>
          <cell r="Y291" t="e">
            <v>#N/A</v>
          </cell>
          <cell r="Z291" t="e">
            <v>#N/A</v>
          </cell>
        </row>
        <row r="292">
          <cell r="B292" t="str">
            <v/>
          </cell>
          <cell r="U292" t="e">
            <v>#N/A</v>
          </cell>
          <cell r="V292" t="e">
            <v>#N/A</v>
          </cell>
          <cell r="W292" t="e">
            <v>#N/A</v>
          </cell>
          <cell r="X292" t="e">
            <v>#N/A</v>
          </cell>
          <cell r="Y292" t="e">
            <v>#N/A</v>
          </cell>
          <cell r="Z292" t="e">
            <v>#N/A</v>
          </cell>
        </row>
        <row r="293">
          <cell r="B293" t="str">
            <v/>
          </cell>
          <cell r="U293" t="e">
            <v>#N/A</v>
          </cell>
          <cell r="V293" t="e">
            <v>#N/A</v>
          </cell>
          <cell r="W293" t="e">
            <v>#N/A</v>
          </cell>
          <cell r="X293" t="e">
            <v>#N/A</v>
          </cell>
          <cell r="Y293" t="e">
            <v>#N/A</v>
          </cell>
          <cell r="Z293" t="e">
            <v>#N/A</v>
          </cell>
        </row>
        <row r="294">
          <cell r="B294" t="str">
            <v/>
          </cell>
          <cell r="U294" t="e">
            <v>#N/A</v>
          </cell>
          <cell r="V294" t="e">
            <v>#N/A</v>
          </cell>
          <cell r="W294" t="e">
            <v>#N/A</v>
          </cell>
          <cell r="X294" t="e">
            <v>#N/A</v>
          </cell>
          <cell r="Y294" t="e">
            <v>#N/A</v>
          </cell>
          <cell r="Z294" t="e">
            <v>#N/A</v>
          </cell>
        </row>
        <row r="295">
          <cell r="B295" t="str">
            <v/>
          </cell>
          <cell r="U295" t="e">
            <v>#N/A</v>
          </cell>
          <cell r="V295" t="e">
            <v>#N/A</v>
          </cell>
          <cell r="W295" t="e">
            <v>#N/A</v>
          </cell>
          <cell r="X295" t="e">
            <v>#N/A</v>
          </cell>
          <cell r="Y295" t="e">
            <v>#N/A</v>
          </cell>
          <cell r="Z295" t="e">
            <v>#N/A</v>
          </cell>
        </row>
        <row r="296">
          <cell r="B296" t="str">
            <v/>
          </cell>
          <cell r="U296" t="e">
            <v>#N/A</v>
          </cell>
          <cell r="V296" t="e">
            <v>#N/A</v>
          </cell>
          <cell r="W296" t="e">
            <v>#N/A</v>
          </cell>
          <cell r="X296" t="e">
            <v>#N/A</v>
          </cell>
          <cell r="Y296" t="e">
            <v>#N/A</v>
          </cell>
          <cell r="Z296" t="e">
            <v>#N/A</v>
          </cell>
        </row>
        <row r="297">
          <cell r="U297" t="e">
            <v>#N/A</v>
          </cell>
          <cell r="V297" t="e">
            <v>#N/A</v>
          </cell>
          <cell r="W297" t="e">
            <v>#N/A</v>
          </cell>
          <cell r="X297" t="e">
            <v>#N/A</v>
          </cell>
          <cell r="Y297" t="e">
            <v>#N/A</v>
          </cell>
          <cell r="Z297" t="e">
            <v>#N/A</v>
          </cell>
        </row>
        <row r="298">
          <cell r="U298" t="e">
            <v>#N/A</v>
          </cell>
          <cell r="V298" t="e">
            <v>#N/A</v>
          </cell>
          <cell r="W298" t="e">
            <v>#N/A</v>
          </cell>
          <cell r="X298" t="e">
            <v>#N/A</v>
          </cell>
          <cell r="Y298" t="e">
            <v>#N/A</v>
          </cell>
          <cell r="Z298" t="e">
            <v>#N/A</v>
          </cell>
        </row>
        <row r="299">
          <cell r="U299" t="e">
            <v>#N/A</v>
          </cell>
          <cell r="V299" t="e">
            <v>#N/A</v>
          </cell>
          <cell r="W299" t="e">
            <v>#N/A</v>
          </cell>
          <cell r="X299" t="e">
            <v>#N/A</v>
          </cell>
          <cell r="Y299" t="e">
            <v>#N/A</v>
          </cell>
          <cell r="Z299" t="e">
            <v>#N/A</v>
          </cell>
        </row>
        <row r="300">
          <cell r="U300" t="e">
            <v>#N/A</v>
          </cell>
          <cell r="V300" t="e">
            <v>#N/A</v>
          </cell>
          <cell r="W300" t="e">
            <v>#N/A</v>
          </cell>
          <cell r="X300" t="e">
            <v>#N/A</v>
          </cell>
          <cell r="Y300" t="e">
            <v>#N/A</v>
          </cell>
          <cell r="Z300" t="e">
            <v>#N/A</v>
          </cell>
        </row>
        <row r="301">
          <cell r="U301" t="e">
            <v>#N/A</v>
          </cell>
          <cell r="V301" t="e">
            <v>#N/A</v>
          </cell>
          <cell r="W301" t="e">
            <v>#N/A</v>
          </cell>
          <cell r="X301" t="e">
            <v>#N/A</v>
          </cell>
          <cell r="Y301" t="e">
            <v>#N/A</v>
          </cell>
          <cell r="Z301" t="e">
            <v>#N/A</v>
          </cell>
        </row>
        <row r="302">
          <cell r="U302" t="e">
            <v>#N/A</v>
          </cell>
          <cell r="V302" t="e">
            <v>#N/A</v>
          </cell>
          <cell r="W302" t="e">
            <v>#N/A</v>
          </cell>
          <cell r="X302" t="e">
            <v>#N/A</v>
          </cell>
          <cell r="Y302" t="e">
            <v>#N/A</v>
          </cell>
          <cell r="Z302" t="e">
            <v>#N/A</v>
          </cell>
        </row>
        <row r="303">
          <cell r="U303" t="e">
            <v>#N/A</v>
          </cell>
          <cell r="V303" t="e">
            <v>#N/A</v>
          </cell>
          <cell r="W303" t="e">
            <v>#N/A</v>
          </cell>
          <cell r="X303" t="e">
            <v>#N/A</v>
          </cell>
          <cell r="Y303" t="e">
            <v>#N/A</v>
          </cell>
          <cell r="Z303" t="e">
            <v>#N/A</v>
          </cell>
        </row>
        <row r="304">
          <cell r="U304" t="e">
            <v>#N/A</v>
          </cell>
          <cell r="V304" t="e">
            <v>#N/A</v>
          </cell>
          <cell r="W304" t="e">
            <v>#N/A</v>
          </cell>
          <cell r="X304" t="e">
            <v>#N/A</v>
          </cell>
          <cell r="Y304" t="e">
            <v>#N/A</v>
          </cell>
          <cell r="Z304" t="e">
            <v>#N/A</v>
          </cell>
        </row>
        <row r="305">
          <cell r="U305" t="e">
            <v>#N/A</v>
          </cell>
          <cell r="V305" t="e">
            <v>#N/A</v>
          </cell>
          <cell r="W305" t="e">
            <v>#N/A</v>
          </cell>
          <cell r="X305" t="e">
            <v>#N/A</v>
          </cell>
          <cell r="Y305" t="e">
            <v>#N/A</v>
          </cell>
          <cell r="Z305" t="e">
            <v>#N/A</v>
          </cell>
        </row>
        <row r="306">
          <cell r="U306" t="e">
            <v>#N/A</v>
          </cell>
          <cell r="V306" t="e">
            <v>#N/A</v>
          </cell>
          <cell r="W306" t="e">
            <v>#N/A</v>
          </cell>
          <cell r="X306" t="e">
            <v>#N/A</v>
          </cell>
          <cell r="Y306" t="e">
            <v>#N/A</v>
          </cell>
          <cell r="Z306" t="e">
            <v>#N/A</v>
          </cell>
        </row>
        <row r="307">
          <cell r="U307" t="e">
            <v>#N/A</v>
          </cell>
          <cell r="V307" t="e">
            <v>#N/A</v>
          </cell>
          <cell r="W307" t="e">
            <v>#N/A</v>
          </cell>
          <cell r="X307" t="e">
            <v>#N/A</v>
          </cell>
          <cell r="Y307" t="e">
            <v>#N/A</v>
          </cell>
          <cell r="Z307" t="e">
            <v>#N/A</v>
          </cell>
        </row>
        <row r="308">
          <cell r="U308" t="e">
            <v>#N/A</v>
          </cell>
          <cell r="V308" t="e">
            <v>#N/A</v>
          </cell>
          <cell r="W308" t="e">
            <v>#N/A</v>
          </cell>
          <cell r="X308" t="e">
            <v>#N/A</v>
          </cell>
          <cell r="Y308" t="e">
            <v>#N/A</v>
          </cell>
          <cell r="Z308" t="e">
            <v>#N/A</v>
          </cell>
        </row>
        <row r="309">
          <cell r="U309" t="e">
            <v>#N/A</v>
          </cell>
          <cell r="V309" t="e">
            <v>#N/A</v>
          </cell>
          <cell r="W309" t="e">
            <v>#N/A</v>
          </cell>
          <cell r="X309" t="e">
            <v>#N/A</v>
          </cell>
          <cell r="Y309" t="e">
            <v>#N/A</v>
          </cell>
          <cell r="Z309" t="e">
            <v>#N/A</v>
          </cell>
        </row>
        <row r="310">
          <cell r="U310" t="e">
            <v>#N/A</v>
          </cell>
          <cell r="V310" t="e">
            <v>#N/A</v>
          </cell>
          <cell r="W310" t="e">
            <v>#N/A</v>
          </cell>
          <cell r="X310" t="e">
            <v>#N/A</v>
          </cell>
          <cell r="Y310" t="e">
            <v>#N/A</v>
          </cell>
          <cell r="Z310" t="e">
            <v>#N/A</v>
          </cell>
        </row>
        <row r="311">
          <cell r="U311" t="e">
            <v>#N/A</v>
          </cell>
          <cell r="V311" t="e">
            <v>#N/A</v>
          </cell>
          <cell r="W311" t="e">
            <v>#N/A</v>
          </cell>
          <cell r="X311" t="e">
            <v>#N/A</v>
          </cell>
          <cell r="Y311" t="e">
            <v>#N/A</v>
          </cell>
          <cell r="Z311" t="e">
            <v>#N/A</v>
          </cell>
        </row>
        <row r="312">
          <cell r="U312" t="e">
            <v>#N/A</v>
          </cell>
          <cell r="V312" t="e">
            <v>#N/A</v>
          </cell>
          <cell r="W312" t="e">
            <v>#N/A</v>
          </cell>
          <cell r="X312" t="e">
            <v>#N/A</v>
          </cell>
          <cell r="Y312" t="e">
            <v>#N/A</v>
          </cell>
          <cell r="Z312" t="e">
            <v>#N/A</v>
          </cell>
        </row>
        <row r="313">
          <cell r="U313" t="e">
            <v>#N/A</v>
          </cell>
          <cell r="V313" t="e">
            <v>#N/A</v>
          </cell>
          <cell r="W313" t="e">
            <v>#N/A</v>
          </cell>
          <cell r="X313" t="e">
            <v>#N/A</v>
          </cell>
          <cell r="Y313" t="e">
            <v>#N/A</v>
          </cell>
          <cell r="Z313" t="e">
            <v>#N/A</v>
          </cell>
        </row>
        <row r="314">
          <cell r="U314" t="e">
            <v>#N/A</v>
          </cell>
          <cell r="V314" t="e">
            <v>#N/A</v>
          </cell>
          <cell r="W314" t="e">
            <v>#N/A</v>
          </cell>
          <cell r="X314" t="e">
            <v>#N/A</v>
          </cell>
          <cell r="Y314" t="e">
            <v>#N/A</v>
          </cell>
          <cell r="Z314" t="e">
            <v>#N/A</v>
          </cell>
        </row>
        <row r="315">
          <cell r="U315" t="e">
            <v>#N/A</v>
          </cell>
          <cell r="V315" t="e">
            <v>#N/A</v>
          </cell>
          <cell r="W315" t="e">
            <v>#N/A</v>
          </cell>
          <cell r="X315" t="e">
            <v>#N/A</v>
          </cell>
          <cell r="Y315" t="e">
            <v>#N/A</v>
          </cell>
          <cell r="Z315" t="e">
            <v>#N/A</v>
          </cell>
        </row>
        <row r="316">
          <cell r="U316" t="e">
            <v>#N/A</v>
          </cell>
          <cell r="V316" t="e">
            <v>#N/A</v>
          </cell>
          <cell r="W316" t="e">
            <v>#N/A</v>
          </cell>
          <cell r="X316" t="e">
            <v>#N/A</v>
          </cell>
          <cell r="Y316" t="e">
            <v>#N/A</v>
          </cell>
          <cell r="Z316" t="e">
            <v>#N/A</v>
          </cell>
        </row>
        <row r="317">
          <cell r="U317" t="e">
            <v>#N/A</v>
          </cell>
          <cell r="V317" t="e">
            <v>#N/A</v>
          </cell>
          <cell r="W317" t="e">
            <v>#N/A</v>
          </cell>
          <cell r="X317" t="e">
            <v>#N/A</v>
          </cell>
          <cell r="Y317" t="e">
            <v>#N/A</v>
          </cell>
          <cell r="Z317" t="e">
            <v>#N/A</v>
          </cell>
        </row>
        <row r="318">
          <cell r="U318" t="e">
            <v>#N/A</v>
          </cell>
          <cell r="V318" t="e">
            <v>#N/A</v>
          </cell>
          <cell r="W318" t="e">
            <v>#N/A</v>
          </cell>
          <cell r="X318" t="e">
            <v>#N/A</v>
          </cell>
          <cell r="Y318" t="e">
            <v>#N/A</v>
          </cell>
          <cell r="Z318" t="e">
            <v>#N/A</v>
          </cell>
        </row>
        <row r="319">
          <cell r="U319" t="e">
            <v>#N/A</v>
          </cell>
          <cell r="V319" t="e">
            <v>#N/A</v>
          </cell>
          <cell r="W319" t="e">
            <v>#N/A</v>
          </cell>
          <cell r="X319" t="e">
            <v>#N/A</v>
          </cell>
          <cell r="Y319" t="e">
            <v>#N/A</v>
          </cell>
          <cell r="Z319" t="e">
            <v>#N/A</v>
          </cell>
        </row>
        <row r="320">
          <cell r="U320" t="e">
            <v>#N/A</v>
          </cell>
          <cell r="V320" t="e">
            <v>#N/A</v>
          </cell>
          <cell r="W320" t="e">
            <v>#N/A</v>
          </cell>
          <cell r="X320" t="e">
            <v>#N/A</v>
          </cell>
          <cell r="Y320" t="e">
            <v>#N/A</v>
          </cell>
          <cell r="Z320" t="e">
            <v>#N/A</v>
          </cell>
        </row>
        <row r="321">
          <cell r="U321" t="e">
            <v>#N/A</v>
          </cell>
          <cell r="V321" t="e">
            <v>#N/A</v>
          </cell>
          <cell r="W321" t="e">
            <v>#N/A</v>
          </cell>
          <cell r="X321" t="e">
            <v>#N/A</v>
          </cell>
          <cell r="Y321" t="e">
            <v>#N/A</v>
          </cell>
          <cell r="Z321" t="e">
            <v>#N/A</v>
          </cell>
        </row>
        <row r="322">
          <cell r="L322" t="str">
            <v xml:space="preserve"> </v>
          </cell>
          <cell r="S322" t="str">
            <v xml:space="preserve"> </v>
          </cell>
          <cell r="T322" t="str">
            <v xml:space="preserve"> </v>
          </cell>
          <cell r="U322" t="str">
            <v xml:space="preserve"> </v>
          </cell>
          <cell r="V322" t="str">
            <v xml:space="preserve"> </v>
          </cell>
        </row>
        <row r="323">
          <cell r="U323" t="str">
            <v xml:space="preserve"> </v>
          </cell>
        </row>
        <row r="325">
          <cell r="H325" t="str">
            <v>2015</v>
          </cell>
        </row>
        <row r="326">
          <cell r="H326" t="str">
            <v>Sauvignon blanc – 8300Kg/há</v>
          </cell>
        </row>
        <row r="327">
          <cell r="T327" t="str">
            <v xml:space="preserve"> </v>
          </cell>
        </row>
        <row r="328">
          <cell r="H328" t="str">
            <v>Verdelho – 7500Kg/há</v>
          </cell>
        </row>
        <row r="330">
          <cell r="H330" t="str">
            <v>Moscatel – 15000Kg/há</v>
          </cell>
        </row>
        <row r="332">
          <cell r="H332" t="str">
            <v>Malbec – 9800KG/há</v>
          </cell>
        </row>
        <row r="334">
          <cell r="H334" t="str">
            <v>Tinta Roriz (Muros) – 7800KG/há</v>
          </cell>
        </row>
        <row r="336">
          <cell r="H336" t="str">
            <v>Touriga Nacional (Muros) – 4000Kg/há</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lha1"/>
      <sheetName val="Folha2"/>
      <sheetName val="Folha3"/>
    </sheetNames>
    <sheetDataSet>
      <sheetData sheetId="0">
        <row r="2">
          <cell r="B2" t="str">
            <v>Ano</v>
          </cell>
          <cell r="C2" t="str">
            <v>Descrição POR</v>
          </cell>
          <cell r="D2" t="str">
            <v>Descrição ING</v>
          </cell>
        </row>
        <row r="3">
          <cell r="B3">
            <v>1995</v>
          </cell>
          <cell r="C3" t="str">
            <v>?</v>
          </cell>
        </row>
        <row r="4">
          <cell r="B4">
            <v>1996</v>
          </cell>
          <cell r="C4" t="str">
            <v>Este ano foi bastante frio, o que acabou por produzir vinhos mais
elegantes mas mais aromáticos. A quantidade de fruto à nascença
acima da média, aliada a temperaturas baixas deixava antever um
ano complicado. As temperaturas amenas de Maio ainda vieram
aumentar os receios.
Em meados de Junho tínhamos as vinhas bastantes saudáveis, mas
com 15 dias de atraso na maturação. Com um Agosto pouco
abrasador era evidente a grande necessidade de calor para
amadurecer o fruto.                                                     
A colheita do Moscatel acabou por ser feita em meados de
Setembro, isto é, dentro da normalidade.
Apesar de alguma chuva durante o período de vindima, em média
foram dias relativamente secos e noites frias.
De modo que este ano acabou por ser benéfico a uma maturação
equilibrada onde o perfil do moscatel acabou por ser muito
beneficiado.</v>
          </cell>
          <cell r="D4" t="str">
            <v>This year was fairly cols and wines were more elegant and aromatic. The fruit quantity at flowering above-average together with the low temperatures predicted a difficult year (ver Mct Res 96)</v>
          </cell>
        </row>
        <row r="5">
          <cell r="B5">
            <v>1997</v>
          </cell>
          <cell r="C5" t="str">
            <v>O inverno de 1997 foi rigoroso mas curto onde em Janeiro tivemos nevadas nas nossas Quintas. Fevereiro e Março apresentaram temperaturas altas chegando aos 30ºC e sem chuvao que levouao abrolhamento duas semanas mais cedo do que é normal. Em Abril e Maio voltou o tempo húmido e assim continuou toda a Primavera. Em meados de Agosto, tivemos condições quentes e secas que permaneceram assim até Setembro. Isto permitiu uma excelente maturação das uvas.</v>
          </cell>
          <cell r="D5" t="str">
            <v xml:space="preserve"> The winter of 1997 was harsh with snow covering out Quintas in early January. However it was quite a brief winter. February and March were very warm, with temperatures as high as 30ºC. No rain fell until March which lead to 'bud burst' two weeks earlier than usual and rapid vine development. In April and May the wet weather returned and cooled down for the remainder of spring, allowing for an even development. By mid-august we had hot and dry conditions that remained throughout September. This allowed excellent ripening of the grapes.</v>
          </cell>
        </row>
        <row r="6">
          <cell r="B6">
            <v>1999</v>
          </cell>
        </row>
        <row r="7">
          <cell r="B7">
            <v>2000</v>
          </cell>
          <cell r="C7" t="str">
            <v xml:space="preserve">Nos meses de Abril e Maio os níveis de precipitação apresentaram valores anormais, o que teve um efeito negativo na floração e criou condições para o aparecimento de míldio, afectando de forma decisiva o rendimento das videiras. Contudo, as boas condições climatéricas que se verificaram em Junho e Julho permitiram que a maturação progredisse muito bem , nomeadamente nas castas  Touriga Nacional e Touriga Franca, e ainda na Tinta Roriz que se revelou incrivelmente regular. Seguiu-se um Verão longo, quente e seco em que a chuva apenas visitou o vale do Pinhão nos dias 22 e 24 de Agosto, e novamente a 11 de Setembro. A ocorrência desta precipitação, em momentos chave, teve um impacto muito forte e positivo na qualidade dos vinhos de 2000.                                                      </v>
          </cell>
        </row>
        <row r="8">
          <cell r="B8">
            <v>2001</v>
          </cell>
          <cell r="C8" t="str">
            <v>?</v>
          </cell>
        </row>
        <row r="9">
          <cell r="B9">
            <v>2002</v>
          </cell>
          <cell r="C9" t="str">
            <v>?</v>
          </cell>
        </row>
        <row r="10">
          <cell r="B10">
            <v>2003</v>
          </cell>
          <cell r="C10" t="str">
            <v xml:space="preserve">Inverno 2002/2003 bastante chuvoso e frio, onde se registou 1.000 ml/m2 entre Novembro e Março, quando em termos médios anuais é habitual obtermos 600 ml/m2. O vingamento no final de Maio decorreu com alta luminosidade e temperatura que associada ao elevado nº de pólen no ar, foi perfeito para a floração. A partir daqui as precipitações ocasionais não foram preocupantes.
Nos primeiros 15 dias de Agosto, ocorreu uma vaga de calor que interrompeu o ciclo de crescimento, onde se registou uma temp. min de 35ºC e humidade relativa abaixo dos 10%.
Os últimos dias de Agosto já foram mais frescos com ligeira precipitação durante dois dias o que favoreceu a maturação.                                                    
</v>
          </cell>
        </row>
        <row r="11">
          <cell r="B11">
            <v>2004</v>
          </cell>
          <cell r="C11" t="str">
            <v xml:space="preserve">O ano foi caracterizado fundamentalmente por um Inverno bastante frio e pouco chuvoso que condicionaram o abrolhamento atrasando-o. Importa considerar as temperaturas e luminosidade elevadas de Junho como contributos para o acelerar do ciclo vegetativo. Durante os meses de Verão as temperaturas máximas foram elevadas sendo, no entanto Agosto um mês com uma temperatura média abaixo do normal, com precipitação moderada ocorrida na segunda semana, o que foi positiva para o desenvolvimento da maturação. A conjugação dos factores climáticos anteriormente descritos fez que os tratamentos fitossanitários fossem praticamente nulos. O clima durante toda a vindima manteve-se estável, podendo mesmo afirmar-se que durante grande parte da colheita as temperaturas foram elevadas.                                                     </v>
          </cell>
          <cell r="D11" t="str">
            <v>The year was characterized mainly by a very cold winter and dry season that have limited the budbreak delaying it. It is important to consider the luminosity and hight temperatures in June that have accelerated the growing. During the summer and maximum temperatures were high, however the average temperature in August was below the normal, with moderate rainfall in the second week. That was positive for the development of maturation. Combination of climatic factors described above has just one consequence: no pesticide needed. The weather during the whole harvest has remained stable and may even say that the temperatures were very high.</v>
          </cell>
        </row>
        <row r="12">
          <cell r="B12">
            <v>2005</v>
          </cell>
          <cell r="C12" t="str">
            <v xml:space="preserve">O Inverno de 2004/2005 foi extremamente frio e seco deixando as reservas de água no solo muito baixas. Devido ao tempo frio e à falta de água a fase de crescimento começou com a rebentação que aconteceu a 24 de Março. Toda a fase de crescimento foi marcada pelo fraco vigor e com todas as castas a apresentarem cachos de pequenas dimensões. Registou-se pouca pluviosidade na primavera manifestamente insuficiente para promover algum vigor e repor a reserva de água nos solos. De 16 de Maio até 6 de Setembro não se registou qualquer pluviosidade, tendo-se mesmo registado três vagas de calor (Junho, Julho e na primeira semana de Agosto) que causaram um considerável grau de stress nas vinhas, tendo-se registado a perda de folhas prematuramente em algumas castas. Felizmente a seca foi aliviada pela chuva que ocorreu entre 6 a 9 de Setembro, com níveis que variaram entre os 20 e os 30 mm. Esta chuva foi uma bênção que veio permitir que a maturação se completasse de modo a originar uma colheita equilibrada. O grau sanitário foi dos melhores das últimas décadas.                                                    </v>
          </cell>
        </row>
        <row r="13">
          <cell r="B13">
            <v>2006</v>
          </cell>
          <cell r="C13" t="str">
            <v xml:space="preserve">Existiram dois picos de calor concretamente no final de Maio e em Julho, com situações extremas de precipitação em Junho (cerca de 40mm num dia). Forte  queda de granizo em Junho que condicionou o comportamento de algumas vinhas afectando a sua produção/qualidade. Em Agosto existiu também uma forte recipitação para a época o que fez aumentar a expectativa em relação à colheita. Durante a fase inicial da vindima o tempo manteve-se quente e seco e a partir e 25 de Setembro tornou-se instável com bastante precipitação o que condicionou a colheita.                                                    </v>
          </cell>
        </row>
        <row r="14">
          <cell r="B14">
            <v>2007</v>
          </cell>
          <cell r="C14" t="str">
            <v xml:space="preserve">Ano absolutamente atípico em termos climáticos. Precipitação elevada e temperatura média bastante alta para o início da campanha. O mesmo se verificou em Fev e Mar.                                            Os altos valores de humidade e temperaturas conduziram a uma forte expansão vegetativa das plantas. O mês de Maio muito chuvoso e com fraco nível de insolação pelo que a floração decorre em condições difíceis e é necessário efectuar tratamentos fitossanitários devidamente posicionados.
Junho foi o mais chuvoso dos últimos 20 anos e regista temperaturas e insolação inferiores à média. Julho e Agosto registaram temperaturas pouco favoráveis e Agosto foi muito chuvoso. Foi sem dúvida este período que condicionou a maturação, atrasando-a de uma forma significativa.
Setembro foi generoso!                                </v>
          </cell>
          <cell r="D14" t="str">
            <v xml:space="preserve">After two months of intense rainfall (October and November), we had a dry and sunny winter, with higher temperatures than average for this period. 
“Bud burst” started in the second week of March and the heat followed until the beginning of June that was unexpectedly very rainy (in fact it registered the highest rainfall level of the past 20 years). In July and August temperatures were cool and September embraced the harvest with high temperatures and dry weather, leading to a good maturation of the grapes.                                                </v>
          </cell>
        </row>
        <row r="15">
          <cell r="B15">
            <v>2008</v>
          </cell>
          <cell r="C15" t="str">
            <v xml:space="preserve">Um Inverno caracterizado por baixas precipitações e temperatura média superior ao habitual iniciou este ciclo pouco vulgar.
O mês de Abril trouxe uma vaga de calor logo na primeira semana, mas também foi chuvoso, pelo que a expansão vegetativa foi considerável. 
Em Maio já se registaram temperaturas abaixo do esperado. Esta situação aliada à elevada precipitação, conduziram a situações de desavinho e bagoinha.
O mês de Agosto acaba por ser crucial e marcar definitivamente a qualidade média das uvas com extraordinária amplitude térmica, havendo condições para uma maturação lenta mas eficaz, A vindima decorreu sob temperaturas amenas e fraca precipitação, tendo-se registado um ligeiro atraso na maturação. Em termos quantitativos era já esperada uma quebra significativa. Contas feitas… menos 40%.                                
</v>
          </cell>
          <cell r="D15" t="str">
            <v xml:space="preserve">We had a winter with low rainfall and an average temperature higher than normal.
With April came a heat wave and also quite a lot of rain that allowed a considerable vegetative expansion. 
In May the temperatures were lower than expected what allied to high rainfall led to some            "desavinho" and "bagoinha".
August was crucial and marked the average quality of the grapes due to an extraordinary thermic amplitude. The maturations were slow but effective. During the harvest the temperatures were mild and the rainfall weak. In quantity terms we had less 40% than a normal crop.                                
 </v>
          </cell>
        </row>
        <row r="16">
          <cell r="B16">
            <v>2009</v>
          </cell>
          <cell r="C16" t="str">
            <v xml:space="preserve">Situações extremas provocadas, eventualmente, pelas alterações climáticas foram este ano notórias. Vários dias, entre Dezembro e Janeiro,  com queda de neve, sendo que a 10 de Janeiro este fenómeno ocorreu  a cotas muito baixas (200mt). Já Fevereiro e Março (abrolhamento) registaram temperaturas superiores ao habitual, tendo provocado uma actividade significativa na videira. Durante a floração (Maio), as temperaturas máximas sup a 30ºC e a precipitação quase inexistente ajudaram a um bom vingamento dos cachos. O calor foi nota dominante nos meses que se seguiram, o que foi determinante para o não aparecimento de doenças criptogâmicas, apesar de alguma precipitação em Junho e Julho. Agosto é sempre um mês crucial para a colheita no Douro. Tempo bastante quente e seco, condicionou as maturações fenólicas, pelo que entramos em Setembro a “pedir” precipitação! Acabamos por efectuar a vindima num Setembro que se veio a demonstrar o mais seco dos últimos 22 anos!
</v>
          </cell>
          <cell r="D16" t="str">
            <v xml:space="preserve">Extreme conditions, caused by climate changing were noted this year. Several days with snow, sometimes even in very low altitudes (200 m) as we had on January 10th. On February and March, we had higher temperatures than usual, situation that provoked a significant activity in the plants. During flowering (May), we had temperatures higher than 30º C, and almost no rain. The hot weather was the dominant condition during the following months. In June we had extremely high temperatures between the 10th and the 22nd. That was very important for the health of the vines/grapes. Very hot weather, extremely dry conditions have conditioned in a significant way the phenolic maturations, reason why we started September almost “asking” for rain! But in the end, we made the harvest on the dryer September of the last 22 years.
</v>
          </cell>
        </row>
        <row r="17">
          <cell r="B17">
            <v>2010</v>
          </cell>
          <cell r="C17" t="str">
            <v xml:space="preserve">O ano agrícola revelou-se com dois períodos bem marcados: Inverno chuvoso e frio e Verão quente e seco. 
A precipitação foi elevada durante o Inverno. Em Janeiro importa realçar a queda de neve. As temperaturas baixas marcaram estes meses. Este factor condicionou o abrolhamento: pode considerar-se um atraso de cinco dias, tendo ocorrido na terceira semana de Março. Abril continuou chuvoso e com temperaturas elevadas para a época. Existiu um acelerar do desenvolvimento vegetativo na primeira quinzena.
O mês de Maio revelou-se importante: a baixa precipitação e as temperaturas altas permitiram uma boa floração e consequente vingamento. Apesar de em Junho ter havido precipitação, as altas temperaturas fizeram com que não houvesse problemas com doenças. O Verão continuou com temperaturas bastante elevadas. A ausência de precipitação nos meses de Julho, Agosto e Setembro, condicionou a maturação normal das uvas.
</v>
          </cell>
          <cell r="D17" t="str">
            <v xml:space="preserve">The viticulture year had two very distinctive periods: A cold and rainy Winter and a hot and dry Summer. The rainfall was very high all Winter. In January we had snow. The low temperatures were always present what conditioned budburst that had a 5 day delay and happened in the third week of March. April was still wet but with high temperatures that led to an acceleration of the vegetative development in the first 15 days. May was very important with low rainfall and high temperatures that allowed a good flowering and fruit set. Despite some rainfall in June, the high temperatures didn't allow any disease to appear. Summer continued with very high temperatures. The absence of rain in July, August and September conditioned the normal grape maturation.
</v>
          </cell>
        </row>
        <row r="18">
          <cell r="B18">
            <v>2011</v>
          </cell>
          <cell r="C18" t="str">
            <v xml:space="preserve">O ano 2011 foi um desafio constante na Vinha. Tivemos uma floração precoce devido ao tempo quente de Abril e Maio (várias ondas de calor), que aliado a uma alta humidade nos obrigaram a efetuar diversos tratamentos.
No final de Junho houve uma onda de calor que em alguns locais do Douro, se traduziu em queima das uvas, nomeadamente nas castas mais sensíveis como a Tinta Barroca. Junho fica igualmente marcado por amplitudes térmicas relevantes. No seguimento, também Julho foi relevante para o desenvolvimento da videira, uma vez que o podemos caracterizar como frio.
Foi um ano em que a precipitação no mês de Dezembro foi bastante elevada ( factor importante no desenvolvimento posterior da vinha) e que nos meses de Outono/Inverno, de uma forma geral, foi normal.
A precipitação do fim de Agosto foi decisiva para a qualidade potencial do ano porque permitiu uma maturação excelente.
Estas condições levaram a que a vindima ocorresse com uma antecipação de 10 a 15 dias que o normal.
</v>
          </cell>
          <cell r="D18" t="str">
            <v xml:space="preserve">2011 was a challenging year in the vineyards.
The rainfall in December was quite high (this is an important point for the vine development) but in the overall for the autumn/winter months was quite normal.
We had an early flowering due to the hot weather in April and May (several heat waves), which together with high humidity levels forced us to do several treatments.
On the end of June there was a heat wave in some Douro areas, that led to grape burning in some of the most sensitive varieties, like Tinta Barroca. June was a month with big temperature amplitudes. July was also relevant for the vine development, as it was much colder than usual.
The rain by the end of August was crucial for the potential quality of the year because it created conditions for an excellent maturation.
With all these conditions, the final result was an earlier harvest – 10 to 15 days.
</v>
          </cell>
        </row>
        <row r="19">
          <cell r="B19">
            <v>2012</v>
          </cell>
          <cell r="C19" t="str">
            <v xml:space="preserve">Ano caracterizado por um Inverno muito seco e com temperaturas baixas.
 Início de ciclo com as temperaturas mais altas verificadas desde 1931, seguindo-se um Novembro com precipitação significativa e ausência de precipitação e temperaturas médias baixas de Dezembro até início de Março.
Em Março houve um considerável aumento de temperatura, mas não influenciou o abrolhamento, que ocorreu de forma generalizada, na terceira e quarta semana do mês.
 O desenvolvimento vegetativo decorreu de forma lenta durante todo o ciclo (devido à ausência de precipitação), realçando-se porém o mês de Maio caracterizado por temperaturas e precipitação elevadas, o que motivou um aumento da pressão de doenças. O vingamento foi no entanto bom.
Grande amplitude térmica em Julho e Agosto, com a precipitação ocorrida nos dias 14 e 15 de Agosto, que foram extremamente importantes para uma boa maturação, e nos últimos dias de Setembro, que potenciou a qualidade das uvas por vindimar.
 Refira-se ainda a queda de granizo que ocorreu no dia 25 de Julho em Celeirós que destruiu 90% da produção das nossas vinhas afectadas.
</v>
          </cell>
          <cell r="D19" t="str">
            <v xml:space="preserve">The year was characterized by a very dry and cold Winter.
Nevertheless the cycle began with the highest temperatures since 1931, followed by a rainy November.
Then, from December to the beginning March there was no rain and the average temperatures were quite low.
In March the temperature rose, but didn't influence the budburst, that happened in the last two weeks of the month.
The vegetative development was slow during the whole cycle (due to the absence of rain). 
In May due to high temperatures and rainfall there was some pressure from diseases.
In July and August we had big thermal amplitudes, with rain in the 14th and 15th of August, that was very important for a good maturation of the grapes.
We had again some rain in the last days of September that increased the quality of the grapes that were still in the plants.
In the 25th of July we suffered severe damages due to a hail storm, that affected 90% of our vineyards that were in the path of the storm.
</v>
          </cell>
        </row>
        <row r="20">
          <cell r="B20">
            <v>2013</v>
          </cell>
          <cell r="C20" t="str">
            <v xml:space="preserve">O ano agrícola foi caracterizado por um Inverno muito chuvoso e frio, salientando-se a queda de neve ocorrida em Fevereiro a cotas relativamente baixas. Março foi o segundo mais chuvoso dos últimos 50 anos, registando igualmente temperaturas baixas.
Com abrolhamento na última semana de Março, iniciou-se o ciclo de uma forma lenta. 
Apesar da grande disponibilidade de água no solo, o ciclo vegetativo desenvolveu-se de forma lenta, dadas as baixas temperaturas de Maio e Junho.
O verão caracterizou-se por ser bastante quente e seco. Assim, e após uma boa floração e vingamento, a vinha ressentiu-se no final do mês de Agosto com a falta de água disponível, sobretudo nas vinhas de menor altitude.
As condições climáticas da Primavera/Verão, resultaram numa incidência de pressão de doença relativamente baixa.
Setembro teve um início quente e seco, sendo que os últimos 5 dias e os primeiros 4 dias de Outubro foram chuvosos, condicionando os trabalhos de vindima. Depois as condições climáticas foram mais estáveis, permitindo um normal decorrer da vindima.
Periodo de vindima: 16 de Setembro a 17 de Outubro.
</v>
          </cell>
          <cell r="D20" t="str">
            <v xml:space="preserve">We had a cold and rainy winter, with snowfall in February at low altitude. Besides the low temperatures, March was the second month with higher rainfall in the last 50 years.
Bud burst started in the end of March and the cycle began at a slow pace despite the large amount of water in the soil, due to the low temperatures that prevailed in May and June.
Summer was rather hot and dry. This led that after a good flowering the vineyard suffered from lack of water in the soil, mainly in the lower altitude parcels.
The beginning of September was hot and dry, with rain arriving in the last 5 days of the month and continued in the first 4 days of October. After this date and until the 18th October the weather was stable, allowing for a normal picking period.
We started picking on the 16th September and finished on the 17th October.
</v>
          </cell>
        </row>
        <row r="21">
          <cell r="B21">
            <v>2014</v>
          </cell>
          <cell r="C21" t="str">
            <v xml:space="preserve">O ano começou por um Outono /Inverno atípicos, com precipitação e temperaturas bastante superiores ao normal.
 Janeiro foi bastante chuvoso mas continuamos com temperaturas acima do normal.
 O abrolhamento ocorreu entre a segunda e terceira semana de Março, iniciando-se o ciclo de uma forma bastante rápido, devido à disponibilidade de água no solo e às temperaturas elevadas.
 De uma forma geral, foi em Maio que se deu a floração e vingamento, tendo-se verificado algum desavinho nas zonas mais altas. Neste período houve uma pressão de doença mais elevada que o normal.
 Verão caracterizado por temperaturas moderadas e forte precipitação em Julho o que favoreceu um óptimo desenvolvimento da uva e exuberância da superfície foliar, criando forte expectativa em relação à qualidade da Vindima. No entanto Setembro trouxe chuva com persistência, o que deteriorou a qualidade de algumas castas e influenciou a correcta maturação das mesmas. 
</v>
          </cell>
          <cell r="D21" t="str">
            <v xml:space="preserve">Fall and Winter were atypical with both rainfall and temperatures well above average.
Budburst occurred between the second and third weeks of March and the vegetative cycle started quickly, due to the availability of water in the subsoil and the high temperatures.
Flowering came in May. There was some "desavinho" (no transformation of the flower into fruit) in the higher ground vineyards. In this period there was an higher than average disease pressure.
In the Summer we had moderate temperatures with high rainfall in July that favored the optimal development of the grapes and exuberance of the foliar surface. This led to great expectations towards the overall quality of the vintage. However in September there was persistent rainfall that deteriorated the quality of some varieties by not allowing their correct maturation.
</v>
          </cell>
        </row>
        <row r="22">
          <cell r="B22">
            <v>2015</v>
          </cell>
          <cell r="C22" t="str">
            <v xml:space="preserve">Em Novembro tivemos precipitação e temperaturas bastante superiores ao normal. Seguiram-se dois meses de pouca precipitação e muito frio. O abrolhamento entre a 2ª e 3ª semana de Março.
Devido à pouca disponibilidade de água até Maio o ciclo desenvolveu-se de uma forma relativamente lenta. Há que considerar um Abril e Maio com diversos períodos a serem considerados ondas de calor. De uma forma geral, foi em Maio que se deu a floração e vingamento, este muito bom tanto nas cotas mais altas como nas baixas.
Junho continuou quente (5º mais quente desde 1931) o que levou a que não houvesse pressão de doença.
O verão (Julho e Agosto) continuou quente e seco. Em final de Agosto 74% do território encontrava-se em situação de seca severa e extrema.
A ausência de precipitação antecipava uma vindima difícil com dificuldade de maturação fenólica.
Setembro, no entanto, caracterizou-se como muito chuvoso, tendo havido um fenómeno extremo de precipitação no dia 16 (quase 100mm em 24horas). Esta precipitação veio a ser benéfica para o desenrolar da vindima, aumentando o potencial qualitativo das uvas.
</v>
          </cell>
          <cell r="D22" t="str">
            <v xml:space="preserve">After a very warm and somehow wet November, we had two very cold and dry months.
Bud sprouting occurred between the second and third week of March. Due to the lack of water until May the cycle developed very slowly. In April and May we even had some heat waves. Flowering and fruit set happened in May. This was very good both in lower and higher altitudes. June was the 5th hottest since 1931 and the summer continued hot and dry. By the end of August 74% of the Portuguese territory was under severe and extreme drought.
The absence of rainfall anticipated a complicated harvest due to the difficulty in the phenolic maturation. 
But September was very wet with even a extreme phenomenon in the 16th (almost 100mm of rainfall in 24 hours). The September rainfall was positive and increased the qualitative potential of the grapes.
</v>
          </cell>
        </row>
        <row r="23">
          <cell r="B23">
            <v>2016</v>
          </cell>
          <cell r="C23" t="str">
            <v xml:space="preserve">2016 Foi um ano muito desafiante no que toca a perceber o que realmente se passava na vinha. Perceber a forma como a planta reagia ao ano tão atípico. 
Depois de um Inverno muito chuvoso, tivemos uma primavera também chuvosa e com temperaturas baixas, o que fez atrasar o ciclo vegetativo.
Foi de facto muito importante o primeiro tratamento. Primeiro de muitos, já que a pressão para as doenças míldio e oídio eram muito fortes e que se estendeu mesmo durante os meses de Junho e Julho. 
Agosto foi muito quente, e a resposta de algumas castas foi simplesmente interromper o seu ciclo de maturação. No final do mês tivemos alguma pluviosidade, mas a planta nem reagiu! Foi habituada no início do seu ciclo a uma maior quantidade disponível!
Foi muito importante para a decisão de corte, perceber a localização das plantas, e interpretar reacção delas às condições climatéricas atípicas.
Decidimos colher a 6 de Setembro, algumas parcelas de Tinta Roriz. A 11 de Setembro iniciamos a colheita de variedades brancas e continuamos pacientemente até 15 de Outubro, pois não havia ameaça de chuva. Mesmo a que se registou a meio de Setembro foi inofensiva, mesmo para algumas variedades potencialmente sensíveis nesta fase.
Podemos pois dizer que o desafio foi superado! Num ano completamente desafiante. A qualidade promete, e vinhos com grande personalidade vêem aí!
</v>
          </cell>
          <cell r="D23" t="str">
            <v xml:space="preserve">2016 was a very didactical and challenging year! 
After a rainy Winter, that was warmer than usual, Spring was unexpectedly wet and cool!  The rainfall was 40% higher than the average of the last years. This delayed the vegetative cycle, and it was absolutely necessary to work intensively in order to protect the vines. 
Despite the weather conditions in June and July were normal, the disease pressure was still too high, obliging us to intervene in the vineyards more than usual.
August was very hot what slowed the maturation and put considerable strain on the vines, even stopping the maturation in some varieties. Finally we had some rain in the end of the month. But maturation continued to be very slow and it was difficult to decide when to harvest! 
We started picking Tinta Roriz on the 6th September, followed by white varieties on the 11th . We finished picking on the 15th October. 
A long and patient harvest under excellent weather to pick, and only with some little and harmless rainfall by the middle of September! 
The challenge was overcame! We understood the plant and the result was the creation of fine personalized wines!
</v>
          </cell>
        </row>
        <row r="24">
          <cell r="B24" t="str">
            <v>VV</v>
          </cell>
          <cell r="C24" t="str">
            <v>O clima da região é fortemente condicionado pelas características orográficas e pela organização da rede fluvial. O aspecto mais marcante é o regime anual de chuvas, com totais anuais bastante elevados (1500 mm concentrada no Inverno e na Primavera). Quanto ao relevo, a região apresenta-se recortada por uma densa rede de vales, aspecto que se acentua do litoral para o interior.
O solo tem, na maior parte da região, origem na desagregação do granito. Caracteriza-se, regra geral, por apresentar pouca profundidade, texturas predominantemente arenosas a franco-arenosas, acidez naturalmente elevada e pobreza em fósforo.
Os níveis de fertilidade são naturalmente baixos. No entanto, dada a natureza dos sistemas agrários praticados desde tempos recuados na região, os solos apresentam uma fertilidade adquirida considerável, que permitiu durante séculos suportar as mais altas densidades populacionais do país. 
Como castas principais temos nas Brancas: Alvarinho, Avesso, Loureiro, Arinto (Pedrenã) e Trajadura, e nas Tintas: Espadeiro, Vinhão e Borraçal.</v>
          </cell>
          <cell r="D24" t="str">
            <v>The region weather is strongly conditioned by the orography characteristics, as well as by the river courses. The most relevant thing is the annual rainfall, with high annual levels (1500 mm concentrated in Winter and Spring). This region is full of valleys and, the more inland you go, the more valleys you have.
Te origin of the soil, in the biggest part of the region, comes from the disaggregation of the granite. In general it’s typical for low depth and sandy textures, with high natural acidity and low phosphor.
Fertility levels are low. However, due to the old times farming systems used the in the region since a long time ago, soils have gained a considerable fertility, allowing for centuries to support the highest population densities of the country.
As main grapes we have, in terms of whites: Alvarinho, Avesso, Loureiro, Arinto (Pedrenã) and Trajadura. On reds we have Espadeiro, Vinhão and Borraçal.</v>
          </cell>
        </row>
        <row r="25">
          <cell r="B25" t="str">
            <v>AA</v>
          </cell>
          <cell r="C25" t="str">
            <v xml:space="preserve">A cultura da vinha no Douro, a primeira Região Demarcada do Mundo, perde-se na memória do tempo. Situada no nordeste de Portugal, na bacia hidrográfica do rio Douro, rodeada de montanhas que lhe dão características particulares, a região estende-se por uma área total de 250.000ha, estando dividida em três sub-regiões naturalmente distintas.
A Quinta do Portal possui as suas propriedades na sub-região do Cima-Corgo, que se tem manifestado muito equilibrada no que toca à resistência das alterações climáticas. Com 5 propriedades, Quinta do Portal, Quinta do Confradeiro, Quinta dos Muros, Quinta da Abelheira e Quinta das Manuelas, possui uma área útil total de vinha de cerca de 100ha, que dadas as diversas altitudes, exposições e diferentes castas, geram a excelência da matéria-prima (uva) destinada aos vários vinhos elaborados.
</v>
          </cell>
          <cell r="D25" t="str">
            <v xml:space="preserve"> The Douro is the oldest and one of the most important wine regions in the world. Located in Northeast Portugal, within the Douro River basin, surrounded by craggy mountains that give it very particular soil and climacteric characteristics, this region spreads over a total area of approximately 250 000 hectares and is divided into three sub-regions that differ greatly from each other not only as regards the weather but also for socio-economical reasons. 
Quinta do Portal properties are located in the Cima-Corgo sub-region, an area that has been showing very good balance regarding its resistence to climate changes. The vineyards are spread by 5 estates - Quinta do Portal, Quinta do Confradeiro, Quinta dos Muros, Quinta da Abelheira and Quinta das Manuelas - in a total of 100 ha under vines. The different altitudes and solar exposures and the variety of grape varieties allow us to produce excellent grapes that produce a diversity of wines of great quality.  
</v>
          </cell>
        </row>
        <row r="26">
          <cell r="B26" t="str">
            <v>ESP</v>
          </cell>
          <cell r="C26" t="str">
            <v xml:space="preserve">Liberalia es una Bodega Familiar situada en el ámbito de la histórica y prestigiosa Denominación de Origen Toro , provincia de Zamora (España). 
Comenzó su actividad de elaboración de vinos singulares y de alta calidad en el año 2000. Previamente y desde el año 1996, Juan Antonio Fernández, su propietario, fiel a su profesión de Ingeniero Agrónomo, fue adquiriendo y organizando los viñedos, cuya edad oscila entre 30 y 100 años. 
Los viñedos se encuentran en pagos, donde tradicionalmente ha habido cultivo de vid.  
La variedad es la Tinta de Toro, adaptación al “terroir” de la variedad Tempranillo o Tinto Fino. 
También es propietaria la familia de viñedos de uva Blanca de las ancestrales variedades autóctonas: Moscatel de Grano Menudo, Malvasia y Albillo.                                                                             www.liberalia.es
</v>
          </cell>
        </row>
      </sheetData>
      <sheetData sheetId="1" refreshError="1"/>
      <sheetData sheetId="2"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tabSelected="1" topLeftCell="A46" zoomScale="145" zoomScaleNormal="145" workbookViewId="0">
      <selection activeCell="N25" sqref="N25:Q25"/>
    </sheetView>
  </sheetViews>
  <sheetFormatPr defaultRowHeight="15" x14ac:dyDescent="0.25"/>
  <cols>
    <col min="1" max="1" width="0.85546875" customWidth="1"/>
    <col min="2" max="3" width="6.85546875" customWidth="1"/>
    <col min="4" max="4" width="5.140625" customWidth="1"/>
    <col min="5" max="5" width="12" customWidth="1"/>
    <col min="6" max="6" width="1" customWidth="1"/>
    <col min="7" max="7" width="7" customWidth="1"/>
    <col min="8" max="8" width="6.140625" customWidth="1"/>
    <col min="9" max="9" width="5.28515625" style="5" customWidth="1"/>
    <col min="10" max="10" width="6.85546875" customWidth="1"/>
    <col min="11" max="11" width="0.85546875" customWidth="1"/>
    <col min="12" max="12" width="1.42578125" customWidth="1"/>
    <col min="13" max="13" width="0.85546875" customWidth="1"/>
    <col min="14" max="14" width="10.28515625" customWidth="1"/>
    <col min="15" max="15" width="6.5703125" customWidth="1"/>
    <col min="16" max="16" width="6.140625" customWidth="1"/>
    <col min="17" max="17" width="7.42578125" customWidth="1"/>
    <col min="18" max="18" width="0.85546875" customWidth="1"/>
    <col min="19" max="19" width="11.5703125" customWidth="1"/>
  </cols>
  <sheetData>
    <row r="1" spans="8:21" ht="18.75" customHeight="1" thickBot="1" x14ac:dyDescent="0.3">
      <c r="H1" s="49" t="s">
        <v>9</v>
      </c>
      <c r="I1" s="50" t="s">
        <v>10</v>
      </c>
      <c r="J1" s="51" t="s">
        <v>8</v>
      </c>
      <c r="S1" s="17" t="s">
        <v>6</v>
      </c>
      <c r="T1" s="18" t="s">
        <v>7</v>
      </c>
      <c r="U1" s="18">
        <v>2015</v>
      </c>
    </row>
    <row r="2" spans="8:21" ht="15" customHeight="1" x14ac:dyDescent="0.25">
      <c r="H2" s="49"/>
      <c r="I2" s="50"/>
      <c r="J2" s="51"/>
      <c r="K2" s="1"/>
      <c r="T2" s="19" t="str">
        <f>T1&amp;I1</f>
        <v>INGMONARKIA das MARIAS 2015</v>
      </c>
    </row>
    <row r="3" spans="8:21" x14ac:dyDescent="0.25">
      <c r="H3" s="49"/>
      <c r="I3" s="50"/>
      <c r="J3" s="51"/>
      <c r="K3" s="1"/>
    </row>
    <row r="4" spans="8:21" x14ac:dyDescent="0.25">
      <c r="H4" s="49"/>
      <c r="I4" s="50"/>
      <c r="J4" s="51"/>
      <c r="K4" s="1"/>
    </row>
    <row r="5" spans="8:21" x14ac:dyDescent="0.25">
      <c r="H5" s="49"/>
      <c r="I5" s="50"/>
      <c r="J5" s="51"/>
      <c r="K5" s="1"/>
    </row>
    <row r="6" spans="8:21" x14ac:dyDescent="0.25">
      <c r="H6" s="49"/>
      <c r="I6" s="50"/>
      <c r="J6" s="51"/>
      <c r="K6" s="1"/>
    </row>
    <row r="7" spans="8:21" x14ac:dyDescent="0.25">
      <c r="H7" s="49"/>
      <c r="I7" s="50"/>
      <c r="J7" s="51"/>
      <c r="K7" s="1"/>
    </row>
    <row r="8" spans="8:21" x14ac:dyDescent="0.25">
      <c r="H8" s="49"/>
      <c r="I8" s="50"/>
      <c r="J8" s="51"/>
      <c r="K8" s="1"/>
    </row>
    <row r="9" spans="8:21" x14ac:dyDescent="0.25">
      <c r="H9" s="49"/>
      <c r="I9" s="50"/>
      <c r="J9" s="51"/>
      <c r="K9" s="1"/>
    </row>
    <row r="10" spans="8:21" ht="3.75" customHeight="1" x14ac:dyDescent="0.25">
      <c r="H10" s="49"/>
      <c r="I10" s="50"/>
      <c r="J10" s="51"/>
      <c r="K10" s="1"/>
    </row>
    <row r="11" spans="8:21" ht="20.25" customHeight="1" x14ac:dyDescent="0.25">
      <c r="H11" s="49"/>
      <c r="I11" s="50"/>
      <c r="J11" s="51"/>
      <c r="K11" s="1"/>
      <c r="M11" s="20"/>
      <c r="N11" s="48" t="str">
        <f>IF(T1="POR","VARIEDADES:","GRAPE VARIETIES:")</f>
        <v>GRAPE VARIETIES:</v>
      </c>
      <c r="O11" s="48"/>
      <c r="P11" s="48"/>
      <c r="Q11" s="48"/>
      <c r="R11" s="20"/>
    </row>
    <row r="12" spans="8:21" ht="27" customHeight="1" x14ac:dyDescent="0.25">
      <c r="H12" s="49"/>
      <c r="I12" s="50"/>
      <c r="J12" s="3"/>
      <c r="K12" s="1"/>
      <c r="M12" s="20"/>
      <c r="N12" s="47" t="str">
        <f>VLOOKUP(T2,[1]Douros!$B:$Z,5,FALSE)</f>
        <v>Tinta Roriz (45%), Touriga Franca (30%) e Touriga Nacional (25%)</v>
      </c>
      <c r="O12" s="40"/>
      <c r="P12" s="40"/>
      <c r="Q12" s="40"/>
      <c r="R12" s="20"/>
    </row>
    <row r="13" spans="8:21" ht="7.5" customHeight="1" x14ac:dyDescent="0.25">
      <c r="H13" s="49"/>
      <c r="I13" s="50"/>
      <c r="J13" s="3"/>
      <c r="K13" s="1"/>
      <c r="M13" s="20"/>
      <c r="N13" s="21"/>
      <c r="O13" s="21"/>
      <c r="P13" s="21"/>
      <c r="Q13" s="21"/>
      <c r="R13" s="20"/>
    </row>
    <row r="14" spans="8:21" ht="12.75" customHeight="1" x14ac:dyDescent="0.25">
      <c r="H14" s="49"/>
      <c r="I14" s="50"/>
      <c r="J14" s="3"/>
      <c r="K14" s="1"/>
      <c r="M14" s="20"/>
      <c r="N14" s="44" t="str">
        <f>IF(T1="POR","A VINDIMA:","HARVEST:")</f>
        <v>HARVEST:</v>
      </c>
      <c r="O14" s="44"/>
      <c r="P14" s="44"/>
      <c r="Q14" s="44"/>
      <c r="R14" s="20"/>
    </row>
    <row r="15" spans="8:21" ht="13.5" customHeight="1" x14ac:dyDescent="0.25">
      <c r="H15" s="49"/>
      <c r="I15" s="50"/>
      <c r="J15" s="3"/>
      <c r="K15" s="1"/>
      <c r="M15" s="20"/>
      <c r="N15" s="22" t="str">
        <f>IF(T1="POR","Tipo corte:","Type:")</f>
        <v>Type:</v>
      </c>
      <c r="O15" s="23"/>
      <c r="P15" s="23"/>
      <c r="Q15" s="23"/>
      <c r="R15" s="20"/>
    </row>
    <row r="16" spans="8:21" ht="30.75" customHeight="1" x14ac:dyDescent="0.25">
      <c r="H16" s="49"/>
      <c r="I16" s="50"/>
      <c r="J16" s="3"/>
      <c r="K16" s="1"/>
      <c r="M16" s="20"/>
      <c r="N16" s="39" t="str">
        <f>VLOOKUP(T2,[1]Douros!$B:$Z,6,FALSE)</f>
        <v>Hand-picked and transported to winery in small baskets.</v>
      </c>
      <c r="O16" s="39"/>
      <c r="P16" s="39"/>
      <c r="Q16" s="39"/>
      <c r="R16" s="20"/>
    </row>
    <row r="17" spans="1:18" ht="14.25" customHeight="1" x14ac:dyDescent="0.25">
      <c r="H17" s="49"/>
      <c r="I17" s="50"/>
      <c r="J17" s="3"/>
      <c r="K17" s="1"/>
      <c r="M17" s="20"/>
      <c r="N17" s="24" t="str">
        <f>IF(T1="POR","Datas:","Date")</f>
        <v>Date</v>
      </c>
      <c r="O17" s="45"/>
      <c r="P17" s="45"/>
      <c r="Q17" s="45"/>
      <c r="R17" s="20"/>
    </row>
    <row r="18" spans="1:18" ht="15.75" customHeight="1" x14ac:dyDescent="0.25">
      <c r="H18" s="49"/>
      <c r="I18" s="50"/>
      <c r="J18" s="3"/>
      <c r="K18" s="1"/>
      <c r="M18" s="20"/>
      <c r="N18" s="39" t="str">
        <f>VLOOKUP(T2,[1]Douros!$B:$Z,7,FALSE)</f>
        <v>From 14th till 30th September.</v>
      </c>
      <c r="O18" s="39"/>
      <c r="P18" s="39"/>
      <c r="Q18" s="39"/>
      <c r="R18" s="20"/>
    </row>
    <row r="19" spans="1:18" ht="12" customHeight="1" x14ac:dyDescent="0.25">
      <c r="H19" s="49"/>
      <c r="I19" s="6"/>
      <c r="J19" s="3"/>
      <c r="K19" s="1"/>
      <c r="M19" s="20"/>
      <c r="N19" s="25" t="str">
        <f>IF(T1="POR","Produção:","Yield:")</f>
        <v>Yield:</v>
      </c>
      <c r="O19" s="40" t="str">
        <f>VLOOKUP(T2,[1]Douros!$B:$Z,8,FALSE)</f>
        <v xml:space="preserve">5,5 ton/ha </v>
      </c>
      <c r="P19" s="40"/>
      <c r="Q19" s="40"/>
      <c r="R19" s="20"/>
    </row>
    <row r="20" spans="1:18" ht="10.5" customHeight="1" x14ac:dyDescent="0.25">
      <c r="H20" s="4"/>
      <c r="I20" s="6"/>
      <c r="J20" s="3"/>
      <c r="K20" s="1"/>
      <c r="M20" s="20"/>
      <c r="N20" s="25"/>
      <c r="O20" s="26"/>
      <c r="P20" s="26"/>
      <c r="Q20" s="26"/>
      <c r="R20" s="20"/>
    </row>
    <row r="21" spans="1:18" ht="12.75" customHeight="1" x14ac:dyDescent="0.25">
      <c r="H21" s="2"/>
      <c r="I21" s="6"/>
      <c r="J21" s="3"/>
      <c r="K21" s="1"/>
      <c r="M21" s="20"/>
      <c r="N21" s="21"/>
      <c r="O21" s="21"/>
      <c r="P21" s="21"/>
      <c r="Q21" s="21"/>
      <c r="R21" s="20"/>
    </row>
    <row r="22" spans="1:18" ht="10.5" customHeight="1" x14ac:dyDescent="0.25">
      <c r="H22" s="2"/>
      <c r="I22" s="6"/>
      <c r="J22" s="3"/>
      <c r="K22" s="1"/>
      <c r="M22" s="20"/>
      <c r="N22" s="44" t="str">
        <f>IF(T1="POR","ENOLOGIA:","WINEMAKING:")</f>
        <v>WINEMAKING:</v>
      </c>
      <c r="O22" s="44"/>
      <c r="P22" s="44"/>
      <c r="Q22" s="44"/>
      <c r="R22" s="20"/>
    </row>
    <row r="23" spans="1:18" ht="4.5" customHeight="1" x14ac:dyDescent="0.25">
      <c r="M23" s="20"/>
      <c r="N23" s="41" t="str">
        <f>IF(T1="POR","Fermentação alcoólica:","Alcoholic fermentation:")</f>
        <v>Alcoholic fermentation:</v>
      </c>
      <c r="O23" s="41"/>
      <c r="P23" s="41"/>
      <c r="Q23" s="41"/>
      <c r="R23" s="20"/>
    </row>
    <row r="24" spans="1:18" ht="13.5" customHeight="1" x14ac:dyDescent="0.25">
      <c r="A24" s="9"/>
      <c r="B24" s="46" t="str">
        <f>IF(T1="POR","INFORMAÇÃO VITÍCOLA:","VITICULTURAL INFO:")</f>
        <v>VITICULTURAL INFO:</v>
      </c>
      <c r="C24" s="46"/>
      <c r="D24" s="46"/>
      <c r="E24" s="16"/>
      <c r="F24" s="10"/>
      <c r="G24" s="53" t="str">
        <f>IF(T1="POR","NOTAS DO ENÓLOGO:","WINEMAKER NOTES:")</f>
        <v>WINEMAKER NOTES:</v>
      </c>
      <c r="H24" s="53"/>
      <c r="I24" s="53"/>
      <c r="J24" s="53"/>
      <c r="K24" s="53"/>
      <c r="M24" s="20"/>
      <c r="N24" s="41"/>
      <c r="O24" s="41"/>
      <c r="P24" s="41"/>
      <c r="Q24" s="41"/>
      <c r="R24" s="20"/>
    </row>
    <row r="25" spans="1:18" ht="23.25" customHeight="1" x14ac:dyDescent="0.25">
      <c r="A25" s="9"/>
      <c r="B25" s="43" t="str">
        <f>IF(T1="POR",VLOOKUP(U1,[2]Folha1!$B:$D,2,FALSE),VLOOKUP(U1,[2]Folha1!$B:$D,3,FALSE))</f>
        <v xml:space="preserve">After a very warm and somehow wet November, we had two very cold and dry months.
Bud sprouting occurred between the second and third week of March. Due to the lack of water until May the cycle developed very slowly. In April and May we even had some heat waves. Flowering and fruit set happened in May. This was very good both in lower and higher altitudes. June was the 5th hottest since 1931 and the summer continued hot and dry. By the end of August 74% of the Portuguese territory was under severe and extreme drought.
The absence of rainfall anticipated a complicated harvest due to the difficulty in the phenolic maturation. 
But September was very wet with even a extreme phenomenon in the 16th (almost 100mm of rainfall in 24 hours). The September rainfall was positive and increased the qualitative potential of the grapes.
</v>
      </c>
      <c r="C25" s="43"/>
      <c r="D25" s="43"/>
      <c r="E25" s="43"/>
      <c r="F25" s="11"/>
      <c r="G25" s="43" t="str">
        <f>VLOOKUP(T2,[1]Douros!$B:$Z,15,FALSE)</f>
        <v>Made with a very carefully winemaking, using gravity and precise techniques, this wine is full bodied with a ripe berry colour and fruity aromas marked by Tinta Roriz that is responsible for the intense aroma of young fresh fruit. Excelente personality from the Touriga Nacional&amp;Tinta Franca, toasty and appetising in the mouth, with a seductive and long aftertaste. You can enjoy it right now or cellaring for a few years that will developing incredibly good!
PAULO COUTINHO</v>
      </c>
      <c r="H25" s="43"/>
      <c r="I25" s="43"/>
      <c r="J25" s="43"/>
      <c r="K25" s="12"/>
      <c r="M25" s="20"/>
      <c r="N25" s="39" t="str">
        <f>VLOOKUP(T2,[1]Douros!$B:$Z,9,FALSE)</f>
        <v>In stainless steel with maceration at 24-26ºC.</v>
      </c>
      <c r="O25" s="39"/>
      <c r="P25" s="39"/>
      <c r="Q25" s="39"/>
      <c r="R25" s="20"/>
    </row>
    <row r="26" spans="1:18" ht="15" customHeight="1" x14ac:dyDescent="0.25">
      <c r="A26" s="9"/>
      <c r="B26" s="43"/>
      <c r="C26" s="43"/>
      <c r="D26" s="43"/>
      <c r="E26" s="43"/>
      <c r="F26" s="11"/>
      <c r="G26" s="43"/>
      <c r="H26" s="43"/>
      <c r="I26" s="43"/>
      <c r="J26" s="43"/>
      <c r="K26" s="12"/>
      <c r="M26" s="20"/>
      <c r="N26" s="41" t="str">
        <f>IF(T1="POR","Estágio:","Ageing:")</f>
        <v>Ageing:</v>
      </c>
      <c r="O26" s="40"/>
      <c r="P26" s="40"/>
      <c r="Q26" s="40"/>
      <c r="R26" s="20"/>
    </row>
    <row r="27" spans="1:18" ht="26.25" customHeight="1" x14ac:dyDescent="0.25">
      <c r="A27" s="9"/>
      <c r="B27" s="43"/>
      <c r="C27" s="43"/>
      <c r="D27" s="43"/>
      <c r="E27" s="43"/>
      <c r="F27" s="11"/>
      <c r="G27" s="43"/>
      <c r="H27" s="43"/>
      <c r="I27" s="43"/>
      <c r="J27" s="43"/>
      <c r="K27" s="12"/>
      <c r="M27" s="20"/>
      <c r="N27" s="39" t="str">
        <f>VLOOKUP(T2,[1]Douros!$B:$Z,10,FALSE)</f>
        <v>It has aged for 9 months in new and used French oak barrels.</v>
      </c>
      <c r="O27" s="39"/>
      <c r="P27" s="39"/>
      <c r="Q27" s="39"/>
      <c r="R27" s="20"/>
    </row>
    <row r="28" spans="1:18" ht="9" customHeight="1" x14ac:dyDescent="0.25">
      <c r="A28" s="9"/>
      <c r="B28" s="43"/>
      <c r="C28" s="43"/>
      <c r="D28" s="43"/>
      <c r="E28" s="43"/>
      <c r="F28" s="11"/>
      <c r="G28" s="43"/>
      <c r="H28" s="43"/>
      <c r="I28" s="43"/>
      <c r="J28" s="43"/>
      <c r="K28" s="12"/>
      <c r="M28" s="20"/>
      <c r="N28" s="21"/>
      <c r="O28" s="21"/>
      <c r="P28" s="21"/>
      <c r="Q28" s="21"/>
      <c r="R28" s="20"/>
    </row>
    <row r="29" spans="1:18" ht="10.5" customHeight="1" x14ac:dyDescent="0.25">
      <c r="A29" s="9"/>
      <c r="B29" s="43"/>
      <c r="C29" s="43"/>
      <c r="D29" s="43"/>
      <c r="E29" s="43"/>
      <c r="F29" s="11"/>
      <c r="G29" s="43"/>
      <c r="H29" s="43"/>
      <c r="I29" s="43"/>
      <c r="J29" s="43"/>
      <c r="K29" s="12"/>
      <c r="M29" s="20"/>
      <c r="N29" s="27" t="str">
        <f>IF(T1="POR","ANÁLISE QUÍMICA:","WINE ANALYSIS: ")</f>
        <v xml:space="preserve">WINE ANALYSIS: </v>
      </c>
      <c r="O29" s="21"/>
      <c r="P29" s="28" t="s">
        <v>0</v>
      </c>
      <c r="Q29" s="29">
        <f>VLOOKUP(T2,[1]Douros!$B:$Z,19,FALSE)</f>
        <v>19316</v>
      </c>
      <c r="R29" s="20"/>
    </row>
    <row r="30" spans="1:18" ht="5.25" customHeight="1" x14ac:dyDescent="0.25">
      <c r="A30" s="9"/>
      <c r="B30" s="43"/>
      <c r="C30" s="43"/>
      <c r="D30" s="43"/>
      <c r="E30" s="43"/>
      <c r="F30" s="11"/>
      <c r="G30" s="43"/>
      <c r="H30" s="43"/>
      <c r="I30" s="43"/>
      <c r="J30" s="43"/>
      <c r="K30" s="12"/>
      <c r="M30" s="20"/>
      <c r="N30" s="21"/>
      <c r="O30" s="21"/>
      <c r="P30" s="21"/>
      <c r="Q30" s="21"/>
      <c r="R30" s="20"/>
    </row>
    <row r="31" spans="1:18" ht="12.75" customHeight="1" x14ac:dyDescent="0.25">
      <c r="A31" s="9"/>
      <c r="B31" s="43"/>
      <c r="C31" s="43"/>
      <c r="D31" s="43"/>
      <c r="E31" s="43"/>
      <c r="F31" s="11"/>
      <c r="G31" s="43"/>
      <c r="H31" s="43"/>
      <c r="I31" s="43"/>
      <c r="J31" s="43"/>
      <c r="K31" s="12"/>
      <c r="M31" s="20"/>
      <c r="N31" s="24" t="str">
        <f>IF(T1="POR","Alc. Rótulo:","Alc. on Label:")</f>
        <v>Alc. on Label:</v>
      </c>
      <c r="O31" s="30"/>
      <c r="P31" s="31">
        <v>0.14000000000000001</v>
      </c>
      <c r="Q31" s="30"/>
      <c r="R31" s="20"/>
    </row>
    <row r="32" spans="1:18" ht="12.75" customHeight="1" x14ac:dyDescent="0.25">
      <c r="A32" s="9"/>
      <c r="B32" s="43"/>
      <c r="C32" s="43"/>
      <c r="D32" s="43"/>
      <c r="E32" s="43"/>
      <c r="F32" s="11"/>
      <c r="G32" s="43"/>
      <c r="H32" s="43"/>
      <c r="I32" s="43"/>
      <c r="J32" s="43"/>
      <c r="K32" s="12"/>
      <c r="M32" s="20"/>
      <c r="N32" s="41" t="str">
        <f>IF(T1="POR","Álcool Vinho:","Álcool on Wine:")</f>
        <v>Álcool on Wine:</v>
      </c>
      <c r="O32" s="41"/>
      <c r="P32" s="31">
        <f>VLOOKUP(T2,[1]Douros!$B:$Z,20,FALSE)</f>
        <v>0.14099999999999999</v>
      </c>
      <c r="Q32" s="30" t="s">
        <v>4</v>
      </c>
      <c r="R32" s="20"/>
    </row>
    <row r="33" spans="1:18" ht="13.5" customHeight="1" x14ac:dyDescent="0.25">
      <c r="A33" s="9"/>
      <c r="B33" s="43"/>
      <c r="C33" s="43"/>
      <c r="D33" s="43"/>
      <c r="E33" s="43"/>
      <c r="F33" s="11"/>
      <c r="G33" s="43"/>
      <c r="H33" s="43"/>
      <c r="I33" s="43"/>
      <c r="J33" s="43"/>
      <c r="K33" s="12"/>
      <c r="M33" s="20"/>
      <c r="N33" s="42" t="str">
        <f>IF(T1="POR","Açucares redutores:","Residual Sugar: ")</f>
        <v xml:space="preserve">Residual Sugar: </v>
      </c>
      <c r="O33" s="42"/>
      <c r="P33" s="32">
        <f>VLOOKUP(T2,[1]Douros!$B:$Z,22,FALSE)</f>
        <v>0.6</v>
      </c>
      <c r="Q33" s="33" t="s">
        <v>2</v>
      </c>
      <c r="R33" s="20"/>
    </row>
    <row r="34" spans="1:18" ht="11.25" customHeight="1" x14ac:dyDescent="0.25">
      <c r="A34" s="9"/>
      <c r="B34" s="43"/>
      <c r="C34" s="43"/>
      <c r="D34" s="43"/>
      <c r="E34" s="43"/>
      <c r="F34" s="11"/>
      <c r="G34" s="43"/>
      <c r="H34" s="43"/>
      <c r="I34" s="43"/>
      <c r="J34" s="43"/>
      <c r="K34" s="12"/>
      <c r="M34" s="20"/>
      <c r="N34" s="42" t="str">
        <f>IF(T1="POR","Acidez Total:","Total acidity:")</f>
        <v>Total acidity:</v>
      </c>
      <c r="O34" s="42"/>
      <c r="P34" s="32">
        <f>VLOOKUP(T2,[1]Douros!$B:$Z,23,FALSE)</f>
        <v>5.2</v>
      </c>
      <c r="Q34" s="52" t="s">
        <v>3</v>
      </c>
      <c r="R34" s="52"/>
    </row>
    <row r="35" spans="1:18" ht="12" customHeight="1" x14ac:dyDescent="0.25">
      <c r="A35" s="9"/>
      <c r="B35" s="43"/>
      <c r="C35" s="43"/>
      <c r="D35" s="43"/>
      <c r="E35" s="43"/>
      <c r="F35" s="11"/>
      <c r="G35" s="43"/>
      <c r="H35" s="43"/>
      <c r="I35" s="43"/>
      <c r="J35" s="43"/>
      <c r="K35" s="12"/>
      <c r="M35" s="20"/>
      <c r="N35" s="24" t="s">
        <v>5</v>
      </c>
      <c r="O35" s="30"/>
      <c r="P35" s="30">
        <f>VLOOKUP(T2,[1]Douros!$B:$Z,24,FALSE)</f>
        <v>3.67</v>
      </c>
      <c r="Q35" s="30"/>
      <c r="R35" s="20"/>
    </row>
    <row r="36" spans="1:18" ht="7.5" customHeight="1" x14ac:dyDescent="0.25">
      <c r="A36" s="9"/>
      <c r="B36" s="43"/>
      <c r="C36" s="43"/>
      <c r="D36" s="43"/>
      <c r="E36" s="43"/>
      <c r="F36" s="11"/>
      <c r="G36" s="43"/>
      <c r="H36" s="43"/>
      <c r="I36" s="43"/>
      <c r="J36" s="43"/>
      <c r="K36" s="12"/>
      <c r="M36" s="20"/>
      <c r="N36" s="21"/>
      <c r="O36" s="21"/>
      <c r="P36" s="21"/>
      <c r="Q36" s="21"/>
      <c r="R36" s="20"/>
    </row>
    <row r="37" spans="1:18" ht="12" customHeight="1" x14ac:dyDescent="0.25">
      <c r="A37" s="9"/>
      <c r="B37" s="43"/>
      <c r="C37" s="43"/>
      <c r="D37" s="43"/>
      <c r="E37" s="43"/>
      <c r="F37" s="11"/>
      <c r="G37" s="43"/>
      <c r="H37" s="43"/>
      <c r="I37" s="43"/>
      <c r="J37" s="43"/>
      <c r="K37" s="12"/>
      <c r="M37" s="20"/>
      <c r="N37" s="44" t="str">
        <f>IF(T1="POR","ENGARRAFAMENTO","BOTTLING:")</f>
        <v>BOTTLING:</v>
      </c>
      <c r="O37" s="44"/>
      <c r="P37" s="44"/>
      <c r="Q37" s="44"/>
      <c r="R37" s="20"/>
    </row>
    <row r="38" spans="1:18" ht="10.5" customHeight="1" x14ac:dyDescent="0.25">
      <c r="A38" s="9"/>
      <c r="B38" s="43"/>
      <c r="C38" s="43"/>
      <c r="D38" s="43"/>
      <c r="E38" s="43"/>
      <c r="F38" s="11"/>
      <c r="G38" s="43"/>
      <c r="H38" s="43"/>
      <c r="I38" s="43"/>
      <c r="J38" s="43"/>
      <c r="K38" s="12"/>
      <c r="M38" s="20"/>
      <c r="N38" s="41" t="str">
        <f>IF(T1="POR","Data/Tipo rolha:","Date/Closure:")</f>
        <v>Date/Closure:</v>
      </c>
      <c r="O38" s="40"/>
      <c r="P38" s="40"/>
      <c r="Q38" s="40"/>
      <c r="R38" s="20"/>
    </row>
    <row r="39" spans="1:18" ht="13.5" customHeight="1" x14ac:dyDescent="0.25">
      <c r="A39" s="9"/>
      <c r="B39" s="43"/>
      <c r="C39" s="43"/>
      <c r="D39" s="43"/>
      <c r="E39" s="43"/>
      <c r="F39" s="11"/>
      <c r="G39" s="43"/>
      <c r="H39" s="43"/>
      <c r="I39" s="43"/>
      <c r="J39" s="43"/>
      <c r="K39" s="12"/>
      <c r="M39" s="20"/>
      <c r="N39" s="39" t="str">
        <f>VLOOKUP(T2,[1]Douros!$B:$Z,11,FALSE)</f>
        <v>June 2017 with cork.</v>
      </c>
      <c r="O39" s="39"/>
      <c r="P39" s="39"/>
      <c r="Q39" s="39"/>
      <c r="R39" s="20"/>
    </row>
    <row r="40" spans="1:18" ht="12" customHeight="1" x14ac:dyDescent="0.25">
      <c r="A40" s="9"/>
      <c r="B40" s="43"/>
      <c r="C40" s="43"/>
      <c r="D40" s="43"/>
      <c r="E40" s="43"/>
      <c r="F40" s="11"/>
      <c r="G40" s="43"/>
      <c r="H40" s="43"/>
      <c r="I40" s="43"/>
      <c r="J40" s="43"/>
      <c r="K40" s="12"/>
      <c r="M40" s="20"/>
      <c r="N40" s="23" t="str">
        <f>IF(T1="POR","Quantidade:","Quantity:")</f>
        <v>Quantity:</v>
      </c>
      <c r="O40" s="40" t="str">
        <f>VLOOKUP(T2,[1]Douros!$B:$Z,12,FALSE)</f>
        <v>40.000 bottles.</v>
      </c>
      <c r="P40" s="40"/>
      <c r="Q40" s="40"/>
      <c r="R40" s="20"/>
    </row>
    <row r="41" spans="1:18" ht="6.75" customHeight="1" x14ac:dyDescent="0.25">
      <c r="A41" s="9"/>
      <c r="B41" s="43"/>
      <c r="C41" s="43"/>
      <c r="D41" s="43"/>
      <c r="E41" s="43"/>
      <c r="F41" s="11"/>
      <c r="G41" s="43"/>
      <c r="H41" s="43"/>
      <c r="I41" s="43"/>
      <c r="J41" s="43"/>
      <c r="K41" s="12"/>
      <c r="M41" s="20"/>
      <c r="N41" s="34"/>
      <c r="O41" s="26"/>
      <c r="P41" s="26"/>
      <c r="Q41" s="26"/>
      <c r="R41" s="20"/>
    </row>
    <row r="42" spans="1:18" ht="13.5" customHeight="1" x14ac:dyDescent="0.25">
      <c r="A42" s="9"/>
      <c r="B42" s="43"/>
      <c r="C42" s="43"/>
      <c r="D42" s="43"/>
      <c r="E42" s="43"/>
      <c r="F42" s="11"/>
      <c r="G42" s="43"/>
      <c r="H42" s="43"/>
      <c r="I42" s="43"/>
      <c r="J42" s="43"/>
      <c r="K42" s="12"/>
      <c r="M42" s="20"/>
      <c r="N42" s="44" t="str">
        <f>IF(T1="POR","INFORMAÇÃO ALIMENTAR:","NUTRITIONAL FACTS:")</f>
        <v>NUTRITIONAL FACTS:</v>
      </c>
      <c r="O42" s="44"/>
      <c r="P42" s="44"/>
      <c r="Q42" s="44"/>
      <c r="R42" s="20"/>
    </row>
    <row r="43" spans="1:18" ht="12.75" customHeight="1" x14ac:dyDescent="0.25">
      <c r="A43" s="9"/>
      <c r="B43" s="43"/>
      <c r="C43" s="43"/>
      <c r="D43" s="43"/>
      <c r="E43" s="43"/>
      <c r="F43" s="11"/>
      <c r="G43" s="43"/>
      <c r="H43" s="43"/>
      <c r="I43" s="43"/>
      <c r="J43" s="43"/>
      <c r="K43" s="12"/>
      <c r="M43" s="20"/>
      <c r="N43" s="24" t="str">
        <f>IF(T1="POR","VCalórico:","Calories:")</f>
        <v>Calories:</v>
      </c>
      <c r="O43" s="35">
        <f>VLOOKUP(T2,[1]Douros!$B:$Z,25,FALSE)</f>
        <v>79.199999999999989</v>
      </c>
      <c r="P43" s="40" t="s">
        <v>1</v>
      </c>
      <c r="Q43" s="40"/>
      <c r="R43" s="20"/>
    </row>
    <row r="44" spans="1:18" ht="14.25" customHeight="1" x14ac:dyDescent="0.25">
      <c r="A44" s="9"/>
      <c r="B44" s="43"/>
      <c r="C44" s="43"/>
      <c r="D44" s="43"/>
      <c r="E44" s="43"/>
      <c r="F44" s="11"/>
      <c r="G44" s="43"/>
      <c r="H44" s="43"/>
      <c r="I44" s="43"/>
      <c r="J44" s="43"/>
      <c r="K44" s="12"/>
      <c r="M44" s="20"/>
      <c r="N44" s="42" t="str">
        <f>IF(T1="POR","Outras informações:","Other info:")</f>
        <v>Other info:</v>
      </c>
      <c r="O44" s="42"/>
      <c r="P44" s="30"/>
      <c r="Q44" s="30"/>
      <c r="R44" s="20"/>
    </row>
    <row r="45" spans="1:18" ht="12" customHeight="1" x14ac:dyDescent="0.25">
      <c r="A45" s="9"/>
      <c r="B45" s="43"/>
      <c r="C45" s="43"/>
      <c r="D45" s="43"/>
      <c r="E45" s="43"/>
      <c r="F45" s="11"/>
      <c r="G45" s="43"/>
      <c r="H45" s="43"/>
      <c r="I45" s="43"/>
      <c r="J45" s="43"/>
      <c r="K45" s="12"/>
      <c r="M45" s="20"/>
      <c r="N45" s="39" t="str">
        <f>VLOOKUP(T2,[1]Douros!$B:$Z,13,FALSE)</f>
        <v>May be included in vegetarian diet.</v>
      </c>
      <c r="O45" s="39"/>
      <c r="P45" s="39"/>
      <c r="Q45" s="39"/>
      <c r="R45" s="20"/>
    </row>
    <row r="46" spans="1:18" ht="14.25" customHeight="1" x14ac:dyDescent="0.25">
      <c r="A46" s="9"/>
      <c r="B46" s="43"/>
      <c r="C46" s="43"/>
      <c r="D46" s="43"/>
      <c r="E46" s="43"/>
      <c r="F46" s="11"/>
      <c r="G46" s="43"/>
      <c r="H46" s="43"/>
      <c r="I46" s="43"/>
      <c r="J46" s="43"/>
      <c r="K46" s="12"/>
      <c r="M46" s="20"/>
      <c r="N46" s="42" t="str">
        <f>IF(T1="POR","Sugestão:","Suggestion:")</f>
        <v>Suggestion:</v>
      </c>
      <c r="O46" s="39"/>
      <c r="P46" s="39"/>
      <c r="Q46" s="39"/>
      <c r="R46" s="20"/>
    </row>
    <row r="47" spans="1:18" ht="140.25" customHeight="1" x14ac:dyDescent="0.25">
      <c r="A47" s="9"/>
      <c r="B47" s="43"/>
      <c r="C47" s="43"/>
      <c r="D47" s="43"/>
      <c r="E47" s="43"/>
      <c r="F47" s="9"/>
      <c r="G47" s="13"/>
      <c r="H47" s="13"/>
      <c r="I47" s="14"/>
      <c r="J47" s="13"/>
      <c r="K47" s="13"/>
      <c r="M47" s="20"/>
      <c r="N47" s="39" t="str">
        <f>VLOOKUP(T2,[1]Douros!$B:$Z,14,FALSE)</f>
        <v>Pour at 14-16ºC with your favourite cheese or meat during the first years. Will be lovely with game after aging on bottle.</v>
      </c>
      <c r="O47" s="39"/>
      <c r="P47" s="39"/>
      <c r="Q47" s="39"/>
      <c r="R47" s="20"/>
    </row>
    <row r="48" spans="1:18" s="8" customFormat="1" ht="10.5" customHeight="1" x14ac:dyDescent="0.25">
      <c r="A48" s="38" t="str">
        <f>VLOOKUP(T2,[1]Douros!$B:$Z,18,FALSE)</f>
        <v>19.Junho.2017</v>
      </c>
      <c r="B48" s="38"/>
      <c r="C48" s="38"/>
      <c r="D48" s="38"/>
      <c r="E48" s="38"/>
      <c r="F48" s="38"/>
      <c r="G48" s="38"/>
      <c r="H48" s="38"/>
      <c r="I48" s="38"/>
      <c r="J48" s="38"/>
      <c r="K48" s="15"/>
      <c r="M48" s="20"/>
      <c r="N48" s="36"/>
      <c r="O48" s="37"/>
      <c r="P48" s="37"/>
      <c r="Q48" s="37"/>
      <c r="R48" s="20"/>
    </row>
    <row r="49" spans="9:17" ht="9.75" customHeight="1" x14ac:dyDescent="0.25">
      <c r="Q49" s="7" t="str">
        <f>VLOOKUP(T2,[1]Douros!$B:$Z,17,FALSE)</f>
        <v>CHT T15RS, V1</v>
      </c>
    </row>
    <row r="64" spans="9:17" x14ac:dyDescent="0.25">
      <c r="I64"/>
    </row>
    <row r="65" spans="9:9" ht="20.25" customHeight="1" x14ac:dyDescent="0.25">
      <c r="I65"/>
    </row>
  </sheetData>
  <mergeCells count="34">
    <mergeCell ref="B24:D24"/>
    <mergeCell ref="N44:O44"/>
    <mergeCell ref="N12:Q12"/>
    <mergeCell ref="N11:Q11"/>
    <mergeCell ref="N14:Q14"/>
    <mergeCell ref="H1:H19"/>
    <mergeCell ref="I1:I18"/>
    <mergeCell ref="J1:J11"/>
    <mergeCell ref="Q34:R34"/>
    <mergeCell ref="G24:K24"/>
    <mergeCell ref="B25:E47"/>
    <mergeCell ref="N46:Q46"/>
    <mergeCell ref="N16:Q16"/>
    <mergeCell ref="O17:Q17"/>
    <mergeCell ref="N18:Q18"/>
    <mergeCell ref="O19:Q19"/>
    <mergeCell ref="N23:Q24"/>
    <mergeCell ref="N42:Q42"/>
    <mergeCell ref="N22:Q22"/>
    <mergeCell ref="A48:J48"/>
    <mergeCell ref="N25:Q25"/>
    <mergeCell ref="N27:Q27"/>
    <mergeCell ref="N39:Q39"/>
    <mergeCell ref="O40:Q40"/>
    <mergeCell ref="N38:Q38"/>
    <mergeCell ref="N26:Q26"/>
    <mergeCell ref="N32:O32"/>
    <mergeCell ref="N34:O34"/>
    <mergeCell ref="N33:O33"/>
    <mergeCell ref="N47:Q47"/>
    <mergeCell ref="N37:Q37"/>
    <mergeCell ref="G25:J46"/>
    <mergeCell ref="P43:Q43"/>
    <mergeCell ref="N45:Q45"/>
  </mergeCells>
  <pageMargins left="0.52" right="0.39370078740157483" top="0.86614173228346458" bottom="0.22" header="0.19685039370078741" footer="0.2"/>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1</vt:i4>
      </vt:variant>
    </vt:vector>
  </HeadingPairs>
  <TitlesOfParts>
    <vt:vector size="4" baseType="lpstr">
      <vt:lpstr>Folha1</vt:lpstr>
      <vt:lpstr>Folha2</vt:lpstr>
      <vt:lpstr>Folha3</vt:lpstr>
      <vt:lpstr>Folha1!Área_de_Impressão</vt:lpstr>
    </vt:vector>
  </TitlesOfParts>
  <Company>Quinta do Portal, S. 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Coutinho</dc:creator>
  <cp:lastModifiedBy>Paulo Coutinho</cp:lastModifiedBy>
  <cp:lastPrinted>2017-06-19T17:48:20Z</cp:lastPrinted>
  <dcterms:created xsi:type="dcterms:W3CDTF">2009-03-13T12:04:26Z</dcterms:created>
  <dcterms:modified xsi:type="dcterms:W3CDTF">2017-06-19T21:35:22Z</dcterms:modified>
</cp:coreProperties>
</file>