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 activeTab="1"/>
  </bookViews>
  <sheets>
    <sheet name="Identificação" sheetId="3" r:id="rId1"/>
    <sheet name="Resolução" sheetId="1" r:id="rId2"/>
  </sheets>
  <calcPr calcId="144525"/>
</workbook>
</file>

<file path=xl/calcChain.xml><?xml version="1.0" encoding="utf-8"?>
<calcChain xmlns="http://schemas.openxmlformats.org/spreadsheetml/2006/main">
  <c r="I20" i="1" l="1"/>
  <c r="B66" i="1" l="1"/>
  <c r="B68" i="1" s="1"/>
  <c r="B64" i="1"/>
  <c r="E48" i="1"/>
  <c r="D48" i="1"/>
  <c r="C48" i="1"/>
  <c r="G43" i="1"/>
  <c r="D54" i="1" s="1"/>
  <c r="H43" i="1"/>
  <c r="E54" i="1" s="1"/>
  <c r="F43" i="1"/>
  <c r="C54" i="1" s="1"/>
  <c r="C44" i="1"/>
  <c r="E43" i="1"/>
  <c r="H42" i="1"/>
  <c r="E53" i="1" s="1"/>
  <c r="G42" i="1"/>
  <c r="D53" i="1" s="1"/>
  <c r="F42" i="1"/>
  <c r="C53" i="1" s="1"/>
  <c r="E42" i="1"/>
  <c r="B29" i="1"/>
  <c r="I21" i="1"/>
  <c r="I50" i="1" s="1"/>
  <c r="I51" i="1" s="1"/>
  <c r="C49" i="1" s="1"/>
  <c r="B69" i="1" l="1"/>
  <c r="B70" i="1" s="1"/>
  <c r="I43" i="1"/>
  <c r="J43" i="1" s="1"/>
  <c r="H44" i="1"/>
  <c r="F44" i="1"/>
  <c r="I42" i="1"/>
  <c r="J42" i="1" s="1"/>
  <c r="G44" i="1"/>
  <c r="E3" i="1"/>
  <c r="I44" i="1" l="1"/>
  <c r="J44" i="1" s="1"/>
  <c r="B31" i="1" l="1"/>
  <c r="B27" i="1"/>
  <c r="G3" i="1"/>
  <c r="H3" i="1"/>
  <c r="F3" i="1"/>
  <c r="E11" i="1" l="1"/>
  <c r="D11" i="1"/>
  <c r="C11" i="1"/>
  <c r="B32" i="1"/>
  <c r="I3" i="1"/>
  <c r="B33" i="1" l="1"/>
  <c r="J3" i="1"/>
  <c r="E26" i="1" s="1"/>
  <c r="D7" i="1"/>
  <c r="E7" i="1"/>
  <c r="C7" i="1"/>
  <c r="C8" i="1" l="1"/>
  <c r="C50" i="1"/>
  <c r="E19" i="1"/>
  <c r="E50" i="1"/>
  <c r="E51" i="1" s="1"/>
  <c r="E55" i="1" s="1"/>
  <c r="D8" i="1"/>
  <c r="D9" i="1" s="1"/>
  <c r="D50" i="1"/>
  <c r="D51" i="1" s="1"/>
  <c r="D55" i="1" s="1"/>
  <c r="C19" i="1"/>
  <c r="C20" i="1" s="1"/>
  <c r="D19" i="1"/>
  <c r="E8" i="1"/>
  <c r="E9" i="1" s="1"/>
  <c r="E25" i="1" l="1"/>
  <c r="E63" i="1"/>
  <c r="C51" i="1"/>
  <c r="C55" i="1" s="1"/>
  <c r="C56" i="1" s="1"/>
  <c r="C57" i="1" s="1"/>
  <c r="C58" i="1" s="1"/>
  <c r="C62" i="1" s="1"/>
  <c r="C64" i="1" s="1"/>
  <c r="D56" i="1"/>
  <c r="D57" i="1" s="1"/>
  <c r="D58" i="1" s="1"/>
  <c r="D62" i="1" s="1"/>
  <c r="D64" i="1" s="1"/>
  <c r="E56" i="1"/>
  <c r="E57" i="1" s="1"/>
  <c r="E58" i="1" s="1"/>
  <c r="E62" i="1" s="1"/>
  <c r="E64" i="1" s="1"/>
  <c r="C30" i="1"/>
  <c r="C67" i="1"/>
  <c r="C68" i="1" s="1"/>
  <c r="C9" i="1"/>
  <c r="D12" i="1"/>
  <c r="E12" i="1"/>
  <c r="E13" i="1" s="1"/>
  <c r="E14" i="1" s="1"/>
  <c r="D20" i="1"/>
  <c r="E20" i="1"/>
  <c r="D13" i="1"/>
  <c r="D14" i="1" s="1"/>
  <c r="E69" i="1" l="1"/>
  <c r="E70" i="1" s="1"/>
  <c r="C69" i="1"/>
  <c r="C70" i="1" s="1"/>
  <c r="E30" i="1"/>
  <c r="E67" i="1"/>
  <c r="E68" i="1" s="1"/>
  <c r="C12" i="1"/>
  <c r="C13" i="1" s="1"/>
  <c r="C14" i="1" s="1"/>
  <c r="D30" i="1"/>
  <c r="D67" i="1"/>
  <c r="D68" i="1" s="1"/>
  <c r="D69" i="1" s="1"/>
  <c r="D70" i="1" s="1"/>
  <c r="C31" i="1"/>
  <c r="E15" i="1"/>
  <c r="D15" i="1"/>
  <c r="B71" i="1" l="1"/>
  <c r="D24" i="1"/>
  <c r="E24" i="1"/>
  <c r="E31" i="1"/>
  <c r="C15" i="1"/>
  <c r="D31" i="1"/>
  <c r="D27" i="1" l="1"/>
  <c r="E27" i="1"/>
  <c r="C24" i="1"/>
  <c r="D32" i="1" l="1"/>
  <c r="C27" i="1"/>
  <c r="E32" i="1"/>
  <c r="E33" i="1" l="1"/>
  <c r="D33" i="1"/>
  <c r="C32" i="1"/>
  <c r="C33" i="1" l="1"/>
  <c r="B34" i="1" s="1"/>
</calcChain>
</file>

<file path=xl/sharedStrings.xml><?xml version="1.0" encoding="utf-8"?>
<sst xmlns="http://schemas.openxmlformats.org/spreadsheetml/2006/main" count="119" uniqueCount="65">
  <si>
    <t>Unidade: Euros</t>
  </si>
  <si>
    <t>Rúbrica</t>
  </si>
  <si>
    <t>Ano 1</t>
  </si>
  <si>
    <t>Ano 2</t>
  </si>
  <si>
    <t>Ano 3</t>
  </si>
  <si>
    <t>Vendas</t>
  </si>
  <si>
    <t>EBITDA</t>
  </si>
  <si>
    <t>EBIT</t>
  </si>
  <si>
    <t>Imposto</t>
  </si>
  <si>
    <t>EBIT(1-t)</t>
  </si>
  <si>
    <t>Operational Cash Flow</t>
  </si>
  <si>
    <t>CMVMC (inclui FSE e custos c/ pessoal)</t>
  </si>
  <si>
    <t>Mobiliário</t>
  </si>
  <si>
    <t>AMORTIZAÇÕES ANUAIS (QUOTAS CONSTANTES)</t>
  </si>
  <si>
    <t>Valor de Aquisição</t>
  </si>
  <si>
    <t>Vida Útil</t>
  </si>
  <si>
    <t>Valor Liquido Contabilistico</t>
  </si>
  <si>
    <t>Total</t>
  </si>
  <si>
    <t>WORKING CAPITAL</t>
  </si>
  <si>
    <t>Necessidades Financeiras</t>
  </si>
  <si>
    <t>Recursos Financeiros</t>
  </si>
  <si>
    <t>Working Capital</t>
  </si>
  <si>
    <t>Investimento em Work.Capital</t>
  </si>
  <si>
    <t>CASH FLOW</t>
  </si>
  <si>
    <t>Operational CF</t>
  </si>
  <si>
    <t>Invest. Cap Fixo</t>
  </si>
  <si>
    <t>Invest. Work Capital</t>
  </si>
  <si>
    <t>Cash Flow</t>
  </si>
  <si>
    <t>Cash Flow Actualizado</t>
  </si>
  <si>
    <t>VAL</t>
  </si>
  <si>
    <t>βU</t>
  </si>
  <si>
    <t>r nominal</t>
  </si>
  <si>
    <t>r real</t>
  </si>
  <si>
    <t>Tx inflação</t>
  </si>
  <si>
    <t>Rf</t>
  </si>
  <si>
    <t>Considera-se o Valor Residual de Liquidação.</t>
  </si>
  <si>
    <t>Amortizações Acumuladas</t>
  </si>
  <si>
    <t>Taxa de Amortização</t>
  </si>
  <si>
    <t>DEMONSTRAÇÃO DE RESULTADOS (Incremental)</t>
  </si>
  <si>
    <t>Turma:</t>
  </si>
  <si>
    <t>GC2</t>
  </si>
  <si>
    <t>Elementos do Grupo</t>
  </si>
  <si>
    <t>Nº</t>
  </si>
  <si>
    <t>Nome</t>
  </si>
  <si>
    <t>Ana Cláudia Nabiça Rosado</t>
  </si>
  <si>
    <t>Ana Rafaela Lopes da Silva</t>
  </si>
  <si>
    <t>Cátia Sofia de Pinho</t>
  </si>
  <si>
    <t>João Guilherme de Almeida</t>
  </si>
  <si>
    <t>João Paulo Miró da Costa Rodrigues</t>
  </si>
  <si>
    <t>Imóvel</t>
  </si>
  <si>
    <t xml:space="preserve">Amortizações do exercício </t>
  </si>
  <si>
    <t>PARTE 2)</t>
  </si>
  <si>
    <t>O estudo não é amortizável pois, quer o projecto avance ou não, este custo nunca poderá ser reavido.</t>
  </si>
  <si>
    <t>E(Rm)</t>
  </si>
  <si>
    <t>Valor Residual C. Fixo</t>
  </si>
  <si>
    <t>Valor Residual Working Capital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</si>
  <si>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Ao considerar-se a possibilidade da venda do Imóvel, as amortizações do mesmo deixam de ser relevantes, ao implementar o projeto</t>
    </r>
  </si>
  <si>
    <t>Proveito Financeiro</t>
  </si>
  <si>
    <t>Proveito Financeiro / Custo de Oportunidade</t>
  </si>
  <si>
    <t>V.Venda Imóvel Actual</t>
  </si>
  <si>
    <t>V.Venda Imóvel Actualiz 3 anos</t>
  </si>
  <si>
    <t>V.Venda Imóvel dentro de 3 anos</t>
  </si>
  <si>
    <t xml:space="preserve">DECISÃO: </t>
  </si>
  <si>
    <t>Tendo em conta que VAL &gt; 0, o projecto é economicamente viável, devendo ser aceite.</t>
  </si>
  <si>
    <t>Valor Residual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</si>
</sst>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* #,##0\ &quot;€&quot;_-;\-* #,##0\ &quot;€&quot;_-;_-* &quot;-&quot;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  <numFmt numFmtId="166" formatCode="#,##0.00;[Red]#,##0.00"/>
    <numFmt numFmtId="167" formatCode="0.0000%"/>
    <numFmt numFmtId="168" formatCode="\ #,##0.0000_);[Red]\(\ #,##0.0000\)"/>
    <numFmt numFmtId="169" formatCode="\ #,##0.00_);[Red]\(\ #,##0.00\)"/>
    <numFmt numFmtId="170" formatCode="\ #,##0_);[Red]\(\ #,##0\)"/>
    <numFmt numFmtId="171" formatCode="#,##0.00_ ;\-#,##0.00\ "/>
  </numFmts>
  <fonts count="15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10"/>
      <name val="Arial"/>
      <family val="2"/>
    </font>
    <font>
      <b/>
      <sz val="8"/>
      <color indexed="9"/>
      <name val="Verdana"/>
      <family val="2"/>
    </font>
    <font>
      <b/>
      <sz val="8"/>
      <name val="Verdana"/>
      <family val="2"/>
    </font>
    <font>
      <sz val="10"/>
      <name val="Book Antiqua"/>
      <family val="1"/>
    </font>
    <font>
      <sz val="8"/>
      <name val="Book Antiqua"/>
      <family val="1"/>
    </font>
    <font>
      <sz val="10"/>
      <name val="Arial"/>
      <family val="2"/>
    </font>
    <font>
      <sz val="11"/>
      <color theme="1"/>
      <name val="Calibri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9"/>
      <name val="Verdana"/>
      <family val="2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94">
    <xf numFmtId="0" fontId="0" fillId="0" borderId="0" xfId="0"/>
    <xf numFmtId="164" fontId="1" fillId="0" borderId="2" xfId="4" applyNumberFormat="1" applyFont="1" applyBorder="1" applyAlignment="1">
      <alignment vertical="center"/>
    </xf>
    <xf numFmtId="164" fontId="1" fillId="0" borderId="0" xfId="2" applyNumberFormat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164" fontId="4" fillId="2" borderId="6" xfId="4" applyNumberFormat="1" applyFont="1" applyFill="1" applyBorder="1" applyAlignment="1">
      <alignment vertical="center"/>
    </xf>
    <xf numFmtId="164" fontId="4" fillId="2" borderId="1" xfId="2" applyNumberFormat="1" applyFont="1" applyFill="1" applyBorder="1" applyAlignment="1">
      <alignment vertical="center"/>
    </xf>
    <xf numFmtId="165" fontId="4" fillId="2" borderId="6" xfId="4" applyNumberFormat="1" applyFont="1" applyFill="1" applyBorder="1" applyAlignment="1">
      <alignment horizontal="center" vertical="center"/>
    </xf>
    <xf numFmtId="4" fontId="1" fillId="0" borderId="8" xfId="2" applyNumberFormat="1" applyFont="1" applyBorder="1" applyAlignment="1">
      <alignment vertical="center"/>
    </xf>
    <xf numFmtId="4" fontId="4" fillId="2" borderId="3" xfId="2" applyNumberFormat="1" applyFont="1" applyFill="1" applyBorder="1" applyAlignment="1">
      <alignment vertical="center"/>
    </xf>
    <xf numFmtId="4" fontId="1" fillId="0" borderId="9" xfId="1" applyNumberFormat="1" applyFont="1" applyBorder="1" applyAlignment="1">
      <alignment vertical="center"/>
    </xf>
    <xf numFmtId="166" fontId="4" fillId="2" borderId="3" xfId="2" applyNumberFormat="1" applyFont="1" applyFill="1" applyBorder="1" applyAlignment="1">
      <alignment vertical="center"/>
    </xf>
    <xf numFmtId="166" fontId="1" fillId="0" borderId="8" xfId="2" applyNumberFormat="1" applyFont="1" applyBorder="1" applyAlignment="1">
      <alignment vertical="center"/>
    </xf>
    <xf numFmtId="0" fontId="0" fillId="0" borderId="9" xfId="0" applyBorder="1"/>
    <xf numFmtId="166" fontId="4" fillId="2" borderId="3" xfId="2" applyNumberFormat="1" applyFont="1" applyFill="1" applyBorder="1" applyAlignment="1">
      <alignment vertical="center"/>
    </xf>
    <xf numFmtId="166" fontId="1" fillId="0" borderId="8" xfId="2" applyNumberFormat="1" applyFont="1" applyBorder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4" fontId="1" fillId="0" borderId="8" xfId="2" applyNumberFormat="1" applyFont="1" applyBorder="1" applyAlignment="1">
      <alignment vertical="center"/>
    </xf>
    <xf numFmtId="4" fontId="1" fillId="0" borderId="9" xfId="2" applyNumberFormat="1" applyFont="1" applyBorder="1" applyAlignment="1">
      <alignment vertical="center"/>
    </xf>
    <xf numFmtId="165" fontId="4" fillId="0" borderId="10" xfId="6" applyNumberFormat="1" applyFont="1" applyFill="1" applyBorder="1" applyAlignment="1">
      <alignment vertical="center"/>
    </xf>
    <xf numFmtId="3" fontId="4" fillId="0" borderId="11" xfId="2" applyNumberFormat="1" applyFont="1" applyFill="1" applyBorder="1" applyAlignment="1">
      <alignment vertical="center"/>
    </xf>
    <xf numFmtId="165" fontId="4" fillId="0" borderId="4" xfId="6" applyNumberFormat="1" applyFont="1" applyFill="1" applyBorder="1" applyAlignment="1">
      <alignment vertical="center"/>
    </xf>
    <xf numFmtId="3" fontId="4" fillId="0" borderId="5" xfId="2" applyNumberFormat="1" applyFont="1" applyFill="1" applyBorder="1" applyAlignment="1">
      <alignment vertical="center"/>
    </xf>
    <xf numFmtId="165" fontId="1" fillId="0" borderId="2" xfId="6" applyNumberFormat="1" applyFont="1" applyBorder="1" applyAlignment="1">
      <alignment vertical="center"/>
    </xf>
    <xf numFmtId="0" fontId="4" fillId="2" borderId="3" xfId="2" applyFont="1" applyFill="1" applyBorder="1" applyAlignment="1">
      <alignment horizontal="right" vertical="center"/>
    </xf>
    <xf numFmtId="165" fontId="4" fillId="2" borderId="6" xfId="6" applyNumberFormat="1" applyFont="1" applyFill="1" applyBorder="1" applyAlignment="1">
      <alignment vertical="center"/>
    </xf>
    <xf numFmtId="165" fontId="4" fillId="0" borderId="2" xfId="6" applyNumberFormat="1" applyFont="1" applyBorder="1" applyAlignment="1">
      <alignment vertical="center"/>
    </xf>
    <xf numFmtId="165" fontId="3" fillId="3" borderId="6" xfId="6" applyNumberFormat="1" applyFont="1" applyFill="1" applyBorder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4" fontId="4" fillId="2" borderId="3" xfId="6" applyNumberFormat="1" applyFont="1" applyFill="1" applyBorder="1" applyAlignment="1">
      <alignment vertical="center"/>
    </xf>
    <xf numFmtId="3" fontId="1" fillId="2" borderId="3" xfId="2" applyNumberFormat="1" applyFont="1" applyFill="1" applyBorder="1" applyAlignment="1">
      <alignment vertical="center"/>
    </xf>
    <xf numFmtId="0" fontId="1" fillId="2" borderId="3" xfId="2" applyFont="1" applyFill="1" applyBorder="1" applyAlignment="1">
      <alignment vertical="center"/>
    </xf>
    <xf numFmtId="4" fontId="1" fillId="0" borderId="8" xfId="2" applyNumberFormat="1" applyFont="1" applyBorder="1" applyAlignment="1">
      <alignment vertical="center"/>
    </xf>
    <xf numFmtId="4" fontId="1" fillId="0" borderId="8" xfId="2" applyNumberFormat="1" applyFont="1" applyFill="1" applyBorder="1" applyAlignment="1">
      <alignment vertical="center"/>
    </xf>
    <xf numFmtId="4" fontId="4" fillId="0" borderId="8" xfId="2" applyNumberFormat="1" applyFont="1" applyFill="1" applyBorder="1" applyAlignment="1">
      <alignment vertical="center"/>
    </xf>
    <xf numFmtId="42" fontId="3" fillId="0" borderId="4" xfId="2" applyNumberFormat="1" applyFont="1" applyFill="1" applyBorder="1" applyAlignment="1">
      <alignment vertical="center"/>
    </xf>
    <xf numFmtId="0" fontId="5" fillId="0" borderId="0" xfId="2" applyFont="1" applyAlignment="1"/>
    <xf numFmtId="165" fontId="4" fillId="2" borderId="6" xfId="6" applyNumberFormat="1" applyFont="1" applyFill="1" applyBorder="1" applyAlignment="1">
      <alignment horizontal="center" vertical="center" wrapText="1" shrinkToFit="1"/>
    </xf>
    <xf numFmtId="4" fontId="4" fillId="2" borderId="3" xfId="2" applyNumberFormat="1" applyFont="1" applyFill="1" applyBorder="1" applyAlignment="1">
      <alignment horizontal="center" vertical="center" wrapText="1" shrinkToFit="1"/>
    </xf>
    <xf numFmtId="4" fontId="4" fillId="2" borderId="3" xfId="6" applyNumberFormat="1" applyFont="1" applyFill="1" applyBorder="1" applyAlignment="1">
      <alignment horizontal="center" vertical="center" wrapText="1" shrinkToFit="1"/>
    </xf>
    <xf numFmtId="0" fontId="6" fillId="0" borderId="5" xfId="2" applyFont="1" applyBorder="1" applyAlignment="1">
      <alignment horizontal="right" vertical="center"/>
    </xf>
    <xf numFmtId="0" fontId="4" fillId="2" borderId="11" xfId="2" applyFont="1" applyFill="1" applyBorder="1" applyAlignment="1">
      <alignment horizontal="center" vertical="center" wrapText="1" shrinkToFit="1"/>
    </xf>
    <xf numFmtId="4" fontId="1" fillId="0" borderId="7" xfId="2" applyNumberFormat="1" applyFont="1" applyBorder="1" applyAlignment="1">
      <alignment vertical="center" wrapText="1"/>
    </xf>
    <xf numFmtId="4" fontId="1" fillId="0" borderId="3" xfId="2" applyNumberFormat="1" applyFont="1" applyBorder="1" applyAlignment="1">
      <alignment vertical="center" wrapText="1"/>
    </xf>
    <xf numFmtId="10" fontId="1" fillId="0" borderId="3" xfId="2" applyNumberFormat="1" applyFont="1" applyBorder="1" applyAlignment="1">
      <alignment vertical="center" wrapText="1"/>
    </xf>
    <xf numFmtId="16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8" fontId="5" fillId="0" borderId="0" xfId="0" applyNumberFormat="1" applyFont="1" applyAlignment="1"/>
    <xf numFmtId="169" fontId="5" fillId="0" borderId="0" xfId="0" applyNumberFormat="1" applyFont="1" applyAlignment="1"/>
    <xf numFmtId="170" fontId="5" fillId="0" borderId="0" xfId="0" applyNumberFormat="1" applyFont="1" applyAlignment="1"/>
    <xf numFmtId="0" fontId="8" fillId="0" borderId="0" xfId="0" applyFont="1" applyAlignment="1">
      <alignment horizontal="left" vertical="center" indent="7"/>
    </xf>
    <xf numFmtId="165" fontId="3" fillId="3" borderId="3" xfId="6" applyNumberFormat="1" applyFont="1" applyFill="1" applyBorder="1" applyAlignment="1">
      <alignment vertical="center"/>
    </xf>
    <xf numFmtId="10" fontId="4" fillId="2" borderId="3" xfId="2" applyNumberFormat="1" applyFont="1" applyFill="1" applyBorder="1" applyAlignment="1">
      <alignment vertical="center"/>
    </xf>
    <xf numFmtId="2" fontId="4" fillId="2" borderId="3" xfId="2" applyNumberFormat="1" applyFont="1" applyFill="1" applyBorder="1" applyAlignment="1">
      <alignment vertical="center"/>
    </xf>
    <xf numFmtId="4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left" vertical="center"/>
    </xf>
    <xf numFmtId="4" fontId="0" fillId="0" borderId="2" xfId="0" applyNumberFormat="1" applyFill="1" applyBorder="1" applyAlignment="1"/>
    <xf numFmtId="4" fontId="0" fillId="0" borderId="0" xfId="0" applyNumberFormat="1" applyFill="1" applyAlignment="1"/>
    <xf numFmtId="165" fontId="4" fillId="2" borderId="3" xfId="6" applyNumberFormat="1" applyFont="1" applyFill="1" applyBorder="1" applyAlignment="1">
      <alignment vertical="center"/>
    </xf>
    <xf numFmtId="165" fontId="9" fillId="2" borderId="0" xfId="4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2" fontId="11" fillId="3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4" fontId="1" fillId="0" borderId="0" xfId="2" applyNumberFormat="1" applyFont="1" applyBorder="1" applyAlignment="1">
      <alignment vertical="center" wrapText="1"/>
    </xf>
    <xf numFmtId="49" fontId="1" fillId="0" borderId="10" xfId="6" applyNumberFormat="1" applyFont="1" applyBorder="1" applyAlignment="1">
      <alignment vertical="center"/>
    </xf>
    <xf numFmtId="4" fontId="1" fillId="0" borderId="12" xfId="2" applyNumberFormat="1" applyFont="1" applyBorder="1" applyAlignment="1">
      <alignment vertical="center" wrapText="1"/>
    </xf>
    <xf numFmtId="49" fontId="1" fillId="0" borderId="5" xfId="6" applyNumberFormat="1" applyFont="1" applyBorder="1" applyAlignment="1">
      <alignment vertical="center"/>
    </xf>
    <xf numFmtId="164" fontId="1" fillId="0" borderId="2" xfId="4" applyNumberFormat="1" applyFont="1" applyBorder="1" applyAlignment="1">
      <alignment horizontal="center" vertical="center"/>
    </xf>
    <xf numFmtId="49" fontId="1" fillId="0" borderId="2" xfId="6" applyNumberFormat="1" applyFont="1" applyBorder="1" applyAlignment="1">
      <alignment vertical="center"/>
    </xf>
    <xf numFmtId="4" fontId="1" fillId="0" borderId="13" xfId="2" applyNumberFormat="1" applyFont="1" applyBorder="1" applyAlignment="1">
      <alignment vertical="center" wrapText="1"/>
    </xf>
    <xf numFmtId="4" fontId="1" fillId="0" borderId="10" xfId="2" applyNumberFormat="1" applyFont="1" applyBorder="1" applyAlignment="1">
      <alignment vertical="center" wrapText="1"/>
    </xf>
    <xf numFmtId="42" fontId="3" fillId="0" borderId="0" xfId="2" applyNumberFormat="1" applyFont="1" applyFill="1" applyBorder="1" applyAlignment="1">
      <alignment vertical="center"/>
    </xf>
    <xf numFmtId="4" fontId="0" fillId="0" borderId="0" xfId="0" applyNumberFormat="1" applyFill="1" applyBorder="1" applyAlignment="1"/>
    <xf numFmtId="4" fontId="1" fillId="0" borderId="3" xfId="2" applyNumberFormat="1" applyFont="1" applyFill="1" applyBorder="1" applyAlignment="1">
      <alignment vertical="center" wrapText="1"/>
    </xf>
    <xf numFmtId="42" fontId="3" fillId="3" borderId="6" xfId="2" applyNumberFormat="1" applyFont="1" applyFill="1" applyBorder="1" applyAlignment="1">
      <alignment vertical="center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center" indent="7"/>
    </xf>
    <xf numFmtId="0" fontId="0" fillId="0" borderId="0" xfId="0" applyFill="1"/>
    <xf numFmtId="0" fontId="0" fillId="0" borderId="0" xfId="0" applyFill="1" applyAlignment="1">
      <alignment vertical="center"/>
    </xf>
    <xf numFmtId="49" fontId="1" fillId="0" borderId="6" xfId="6" applyNumberFormat="1" applyFont="1" applyBorder="1" applyAlignment="1">
      <alignment vertical="center"/>
    </xf>
    <xf numFmtId="171" fontId="4" fillId="2" borderId="3" xfId="7" applyNumberFormat="1" applyFont="1" applyFill="1" applyBorder="1" applyAlignment="1">
      <alignment horizontal="right" vertical="center"/>
    </xf>
    <xf numFmtId="0" fontId="13" fillId="2" borderId="6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3" fillId="2" borderId="7" xfId="2" applyFont="1" applyFill="1" applyBorder="1" applyAlignment="1">
      <alignment horizontal="center" vertical="center"/>
    </xf>
    <xf numFmtId="42" fontId="3" fillId="3" borderId="6" xfId="2" applyNumberFormat="1" applyFont="1" applyFill="1" applyBorder="1" applyAlignment="1">
      <alignment horizontal="left" vertical="center"/>
    </xf>
    <xf numFmtId="42" fontId="3" fillId="3" borderId="1" xfId="2" applyNumberFormat="1" applyFont="1" applyFill="1" applyBorder="1" applyAlignment="1">
      <alignment horizontal="left" vertical="center"/>
    </xf>
    <xf numFmtId="42" fontId="3" fillId="3" borderId="7" xfId="2" applyNumberFormat="1" applyFont="1" applyFill="1" applyBorder="1" applyAlignment="1">
      <alignment horizontal="left" vertical="center"/>
    </xf>
    <xf numFmtId="0" fontId="4" fillId="2" borderId="6" xfId="2" applyFont="1" applyFill="1" applyBorder="1" applyAlignment="1">
      <alignment horizontal="right" vertical="center"/>
    </xf>
    <xf numFmtId="0" fontId="4" fillId="2" borderId="7" xfId="2" applyFont="1" applyFill="1" applyBorder="1" applyAlignment="1">
      <alignment horizontal="right" vertical="center"/>
    </xf>
    <xf numFmtId="42" fontId="3" fillId="3" borderId="6" xfId="2" applyNumberFormat="1" applyFont="1" applyFill="1" applyBorder="1" applyAlignment="1">
      <alignment horizontal="center" vertical="center"/>
    </xf>
    <xf numFmtId="42" fontId="3" fillId="3" borderId="7" xfId="2" applyNumberFormat="1" applyFont="1" applyFill="1" applyBorder="1" applyAlignment="1">
      <alignment horizontal="center" vertical="center"/>
    </xf>
    <xf numFmtId="42" fontId="3" fillId="3" borderId="1" xfId="2" applyNumberFormat="1" applyFont="1" applyFill="1" applyBorder="1" applyAlignment="1">
      <alignment horizontal="center" vertical="center"/>
    </xf>
  </cellXfs>
  <cellStyles count="8">
    <cellStyle name="Normal" xfId="0" builtinId="0"/>
    <cellStyle name="Normal 2" xfId="2"/>
    <cellStyle name="Normal 3" xfId="1"/>
    <cellStyle name="Percentagem 2" xfId="3"/>
    <cellStyle name="Percentagem 3" xfId="5"/>
    <cellStyle name="Vírgula" xfId="7" builtinId="3"/>
    <cellStyle name="Vírgula 2" xfId="4"/>
    <cellStyle name="Vírgula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D14" sqref="D14"/>
    </sheetView>
  </sheetViews>
  <sheetFormatPr defaultRowHeight="15" x14ac:dyDescent="0.25"/>
  <cols>
    <col min="1" max="1" width="22.28515625" bestFit="1" customWidth="1"/>
    <col min="2" max="2" width="34.140625" bestFit="1" customWidth="1"/>
  </cols>
  <sheetData>
    <row r="1" spans="1:2" x14ac:dyDescent="0.25">
      <c r="A1" s="61" t="s">
        <v>39</v>
      </c>
      <c r="B1" s="62" t="s">
        <v>40</v>
      </c>
    </row>
    <row r="2" spans="1:2" x14ac:dyDescent="0.25">
      <c r="A2" s="62"/>
      <c r="B2" s="62"/>
    </row>
    <row r="3" spans="1:2" x14ac:dyDescent="0.25">
      <c r="A3" s="63" t="s">
        <v>41</v>
      </c>
      <c r="B3" s="63"/>
    </row>
    <row r="4" spans="1:2" x14ac:dyDescent="0.25">
      <c r="A4" s="61" t="s">
        <v>42</v>
      </c>
      <c r="B4" s="64" t="s">
        <v>43</v>
      </c>
    </row>
    <row r="5" spans="1:2" x14ac:dyDescent="0.25">
      <c r="A5" s="62">
        <v>54613</v>
      </c>
      <c r="B5" s="62" t="s">
        <v>44</v>
      </c>
    </row>
    <row r="6" spans="1:2" x14ac:dyDescent="0.25">
      <c r="A6" s="62">
        <v>54592</v>
      </c>
      <c r="B6" s="62" t="s">
        <v>45</v>
      </c>
    </row>
    <row r="7" spans="1:2" x14ac:dyDescent="0.25">
      <c r="A7" s="62">
        <v>54533</v>
      </c>
      <c r="B7" s="62" t="s">
        <v>46</v>
      </c>
    </row>
    <row r="8" spans="1:2" x14ac:dyDescent="0.25">
      <c r="A8" s="62">
        <v>54459</v>
      </c>
      <c r="B8" s="62" t="s">
        <v>47</v>
      </c>
    </row>
    <row r="9" spans="1:2" x14ac:dyDescent="0.25">
      <c r="A9" s="62">
        <v>54547</v>
      </c>
      <c r="B9" s="62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abSelected="1" workbookViewId="0">
      <selection activeCell="I20" sqref="I20"/>
    </sheetView>
  </sheetViews>
  <sheetFormatPr defaultRowHeight="15" x14ac:dyDescent="0.25"/>
  <cols>
    <col min="1" max="1" width="35.42578125" bestFit="1" customWidth="1"/>
    <col min="2" max="2" width="16.7109375" customWidth="1"/>
    <col min="3" max="10" width="15.7109375" customWidth="1"/>
    <col min="11" max="11" width="15.140625" bestFit="1" customWidth="1"/>
  </cols>
  <sheetData>
    <row r="1" spans="1:15" x14ac:dyDescent="0.25">
      <c r="A1" s="86" t="s">
        <v>13</v>
      </c>
      <c r="B1" s="87"/>
      <c r="C1" s="87"/>
      <c r="D1" s="87"/>
      <c r="E1" s="88"/>
      <c r="F1" s="38"/>
      <c r="G1" s="38"/>
      <c r="H1" s="42"/>
      <c r="I1" s="89" t="s">
        <v>0</v>
      </c>
      <c r="J1" s="90"/>
    </row>
    <row r="2" spans="1:15" ht="21" x14ac:dyDescent="0.25">
      <c r="A2" s="39"/>
      <c r="B2" s="43"/>
      <c r="C2" s="40" t="s">
        <v>14</v>
      </c>
      <c r="D2" s="40" t="s">
        <v>37</v>
      </c>
      <c r="E2" s="40" t="s">
        <v>15</v>
      </c>
      <c r="F2" s="40" t="s">
        <v>2</v>
      </c>
      <c r="G2" s="40" t="s">
        <v>3</v>
      </c>
      <c r="H2" s="41" t="s">
        <v>4</v>
      </c>
      <c r="I2" s="40" t="s">
        <v>36</v>
      </c>
      <c r="J2" s="40" t="s">
        <v>16</v>
      </c>
    </row>
    <row r="3" spans="1:15" x14ac:dyDescent="0.25">
      <c r="A3" s="81" t="s">
        <v>12</v>
      </c>
      <c r="B3" s="44"/>
      <c r="C3" s="45">
        <v>20000</v>
      </c>
      <c r="D3" s="46">
        <v>0.2</v>
      </c>
      <c r="E3" s="45">
        <f>1/D3</f>
        <v>5</v>
      </c>
      <c r="F3" s="45">
        <f>$C$3*$D$3</f>
        <v>4000</v>
      </c>
      <c r="G3" s="45">
        <f t="shared" ref="G3:H3" si="0">$C$3*$D$3</f>
        <v>4000</v>
      </c>
      <c r="H3" s="45">
        <f t="shared" si="0"/>
        <v>4000</v>
      </c>
      <c r="I3" s="45">
        <f>SUM(F3:H3)</f>
        <v>12000</v>
      </c>
      <c r="J3" s="45">
        <f>C3-I3</f>
        <v>8000</v>
      </c>
    </row>
    <row r="5" spans="1:15" x14ac:dyDescent="0.25">
      <c r="A5" s="86" t="s">
        <v>38</v>
      </c>
      <c r="B5" s="88"/>
      <c r="C5" s="13"/>
      <c r="D5" s="89" t="s">
        <v>0</v>
      </c>
      <c r="E5" s="90"/>
    </row>
    <row r="6" spans="1:15" x14ac:dyDescent="0.25">
      <c r="A6" s="7" t="s">
        <v>1</v>
      </c>
      <c r="B6" s="29"/>
      <c r="C6" s="30" t="s">
        <v>2</v>
      </c>
      <c r="D6" s="30" t="s">
        <v>3</v>
      </c>
      <c r="E6" s="30" t="s">
        <v>4</v>
      </c>
    </row>
    <row r="7" spans="1:15" x14ac:dyDescent="0.25">
      <c r="A7" s="1" t="s">
        <v>5</v>
      </c>
      <c r="B7" s="2"/>
      <c r="C7" s="8">
        <f>(350000*1.2)-350000</f>
        <v>70000</v>
      </c>
      <c r="D7" s="8">
        <f t="shared" ref="D7:E7" si="1">(350000*1.2)-350000</f>
        <v>70000</v>
      </c>
      <c r="E7" s="8">
        <f t="shared" si="1"/>
        <v>70000</v>
      </c>
    </row>
    <row r="8" spans="1:15" x14ac:dyDescent="0.25">
      <c r="A8" s="1" t="s">
        <v>11</v>
      </c>
      <c r="B8" s="2"/>
      <c r="C8" s="8">
        <f>C$7*0.5</f>
        <v>35000</v>
      </c>
      <c r="D8" s="8">
        <f t="shared" ref="D8:E8" si="2">D$7*0.5</f>
        <v>35000</v>
      </c>
      <c r="E8" s="8">
        <f t="shared" si="2"/>
        <v>35000</v>
      </c>
    </row>
    <row r="9" spans="1:15" x14ac:dyDescent="0.25">
      <c r="A9" s="5" t="s">
        <v>6</v>
      </c>
      <c r="B9" s="6"/>
      <c r="C9" s="9">
        <f>C$7-C$8</f>
        <v>35000</v>
      </c>
      <c r="D9" s="9">
        <f t="shared" ref="D9:E9" si="3">D$7-D$8</f>
        <v>35000</v>
      </c>
      <c r="E9" s="9">
        <f t="shared" si="3"/>
        <v>35000</v>
      </c>
    </row>
    <row r="10" spans="1:15" x14ac:dyDescent="0.25">
      <c r="A10" s="1" t="s">
        <v>50</v>
      </c>
      <c r="B10" s="2"/>
      <c r="C10" s="8"/>
      <c r="D10" s="34"/>
      <c r="E10" s="34"/>
      <c r="F10" s="56"/>
      <c r="G10" s="57"/>
      <c r="H10" s="57"/>
      <c r="I10" s="57"/>
      <c r="J10" s="57"/>
      <c r="K10" s="57"/>
      <c r="L10" s="57"/>
      <c r="M10" s="57"/>
      <c r="N10" s="57"/>
      <c r="O10" s="57"/>
    </row>
    <row r="11" spans="1:15" x14ac:dyDescent="0.25">
      <c r="A11" s="69" t="s">
        <v>12</v>
      </c>
      <c r="B11" s="2"/>
      <c r="C11" s="34">
        <f>F3</f>
        <v>4000</v>
      </c>
      <c r="D11" s="34">
        <f>G3</f>
        <v>4000</v>
      </c>
      <c r="E11" s="34">
        <f>H3</f>
        <v>4000</v>
      </c>
      <c r="F11" s="58" t="s">
        <v>52</v>
      </c>
      <c r="G11" s="57"/>
      <c r="H11" s="57"/>
      <c r="I11" s="57"/>
      <c r="J11" s="57"/>
      <c r="K11" s="57"/>
      <c r="L11" s="57"/>
      <c r="M11" s="57"/>
      <c r="N11" s="57"/>
      <c r="O11" s="57"/>
    </row>
    <row r="12" spans="1:15" x14ac:dyDescent="0.25">
      <c r="A12" s="5" t="s">
        <v>7</v>
      </c>
      <c r="B12" s="6"/>
      <c r="C12" s="11">
        <f>C$9-C11</f>
        <v>31000</v>
      </c>
      <c r="D12" s="14">
        <f t="shared" ref="D12" si="4">D$9-D11</f>
        <v>31000</v>
      </c>
      <c r="E12" s="14">
        <f>E$9-E11</f>
        <v>31000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15" x14ac:dyDescent="0.25">
      <c r="A13" s="1" t="s">
        <v>8</v>
      </c>
      <c r="B13" s="2"/>
      <c r="C13" s="12">
        <f>C$12*40%</f>
        <v>12400</v>
      </c>
      <c r="D13" s="15">
        <f t="shared" ref="D13:E13" si="5">D$12*40%</f>
        <v>12400</v>
      </c>
      <c r="E13" s="15">
        <f t="shared" si="5"/>
        <v>12400</v>
      </c>
    </row>
    <row r="14" spans="1:15" x14ac:dyDescent="0.25">
      <c r="A14" s="5" t="s">
        <v>9</v>
      </c>
      <c r="B14" s="6"/>
      <c r="C14" s="11">
        <f>C$12-C$13</f>
        <v>18600</v>
      </c>
      <c r="D14" s="14">
        <f t="shared" ref="D14:E14" si="6">D$12-D$13</f>
        <v>18600</v>
      </c>
      <c r="E14" s="14">
        <f t="shared" si="6"/>
        <v>18600</v>
      </c>
    </row>
    <row r="15" spans="1:15" x14ac:dyDescent="0.25">
      <c r="A15" s="3" t="s">
        <v>10</v>
      </c>
      <c r="B15" s="4"/>
      <c r="C15" s="10">
        <f>C$14+C$11</f>
        <v>22600</v>
      </c>
      <c r="D15" s="10">
        <f>D$14+D$11</f>
        <v>22600</v>
      </c>
      <c r="E15" s="10">
        <f>E$14+E$11</f>
        <v>22600</v>
      </c>
    </row>
    <row r="16" spans="1:15" x14ac:dyDescent="0.25">
      <c r="H16" s="53" t="s">
        <v>34</v>
      </c>
      <c r="I16" s="54">
        <v>0.05</v>
      </c>
      <c r="J16" s="52"/>
    </row>
    <row r="17" spans="1:13" x14ac:dyDescent="0.25">
      <c r="A17" s="91" t="s">
        <v>18</v>
      </c>
      <c r="B17" s="92"/>
      <c r="C17" s="13"/>
      <c r="D17" s="89" t="s">
        <v>0</v>
      </c>
      <c r="E17" s="90"/>
      <c r="H17" s="53" t="s">
        <v>53</v>
      </c>
      <c r="I17" s="54">
        <v>0.1</v>
      </c>
      <c r="J17" s="77"/>
    </row>
    <row r="18" spans="1:13" x14ac:dyDescent="0.25">
      <c r="A18" s="7" t="s">
        <v>1</v>
      </c>
      <c r="B18" s="16"/>
      <c r="C18" s="17" t="s">
        <v>2</v>
      </c>
      <c r="D18" s="17" t="s">
        <v>3</v>
      </c>
      <c r="E18" s="17" t="s">
        <v>4</v>
      </c>
      <c r="H18" s="53" t="s">
        <v>30</v>
      </c>
      <c r="I18" s="55">
        <v>1.2</v>
      </c>
      <c r="J18" s="78"/>
    </row>
    <row r="19" spans="1:13" x14ac:dyDescent="0.25">
      <c r="A19" s="20" t="s">
        <v>21</v>
      </c>
      <c r="B19" s="21"/>
      <c r="C19" s="18">
        <f>C$7*30%</f>
        <v>21000</v>
      </c>
      <c r="D19" s="18">
        <f t="shared" ref="D19:E19" si="7">D$7*30%</f>
        <v>21000</v>
      </c>
      <c r="E19" s="18">
        <f t="shared" si="7"/>
        <v>21000</v>
      </c>
      <c r="H19" s="53" t="s">
        <v>33</v>
      </c>
      <c r="I19" s="54">
        <v>0.04</v>
      </c>
      <c r="J19" s="78"/>
    </row>
    <row r="20" spans="1:13" x14ac:dyDescent="0.25">
      <c r="A20" s="22" t="s">
        <v>22</v>
      </c>
      <c r="B20" s="23"/>
      <c r="C20" s="19">
        <f>C19-0</f>
        <v>21000</v>
      </c>
      <c r="D20" s="19">
        <f>D$19-C$19</f>
        <v>0</v>
      </c>
      <c r="E20" s="19">
        <f>E$19-D$19</f>
        <v>0</v>
      </c>
      <c r="H20" s="53" t="s">
        <v>31</v>
      </c>
      <c r="I20" s="54">
        <f>I16+(I17-I16)*I18</f>
        <v>0.11</v>
      </c>
      <c r="J20" s="79"/>
    </row>
    <row r="21" spans="1:13" x14ac:dyDescent="0.25">
      <c r="H21" s="53" t="s">
        <v>32</v>
      </c>
      <c r="I21" s="54">
        <f>(1+I20)/(1+I19)-1</f>
        <v>6.7307692307692291E-2</v>
      </c>
      <c r="J21" s="80"/>
      <c r="K21" s="48"/>
      <c r="L21" s="51"/>
      <c r="M21" s="50"/>
    </row>
    <row r="22" spans="1:13" x14ac:dyDescent="0.25">
      <c r="A22" s="91" t="s">
        <v>23</v>
      </c>
      <c r="B22" s="92"/>
      <c r="C22" s="37"/>
      <c r="D22" s="89" t="s">
        <v>0</v>
      </c>
      <c r="E22" s="90"/>
      <c r="J22" s="48"/>
      <c r="K22" s="48"/>
      <c r="L22" s="48"/>
      <c r="M22" s="49"/>
    </row>
    <row r="23" spans="1:13" x14ac:dyDescent="0.25">
      <c r="A23" s="26" t="s">
        <v>20</v>
      </c>
      <c r="B23" s="25">
        <v>0</v>
      </c>
      <c r="C23" s="25">
        <v>1</v>
      </c>
      <c r="D23" s="25">
        <v>2</v>
      </c>
      <c r="E23" s="25">
        <v>3</v>
      </c>
      <c r="J23" s="48"/>
      <c r="K23" s="47"/>
      <c r="L23" s="48"/>
      <c r="M23" s="47"/>
    </row>
    <row r="24" spans="1:13" x14ac:dyDescent="0.25">
      <c r="A24" s="24" t="s">
        <v>24</v>
      </c>
      <c r="B24" s="34"/>
      <c r="C24" s="34">
        <f>C$15</f>
        <v>22600</v>
      </c>
      <c r="D24" s="34">
        <f t="shared" ref="D24:E24" si="8">D$15</f>
        <v>22600</v>
      </c>
      <c r="E24" s="34">
        <f t="shared" si="8"/>
        <v>22600</v>
      </c>
    </row>
    <row r="25" spans="1:13" x14ac:dyDescent="0.25">
      <c r="A25" s="24" t="s">
        <v>55</v>
      </c>
      <c r="B25" s="34"/>
      <c r="C25" s="34"/>
      <c r="D25" s="34"/>
      <c r="E25" s="34">
        <f>E19</f>
        <v>21000</v>
      </c>
      <c r="F25" s="58" t="s">
        <v>35</v>
      </c>
      <c r="G25" s="59"/>
      <c r="H25" s="59"/>
      <c r="I25" s="59"/>
    </row>
    <row r="26" spans="1:13" x14ac:dyDescent="0.25">
      <c r="A26" s="24" t="s">
        <v>54</v>
      </c>
      <c r="B26" s="34"/>
      <c r="C26" s="34"/>
      <c r="D26" s="34"/>
      <c r="E26" s="34">
        <f>J3</f>
        <v>8000</v>
      </c>
      <c r="F26" s="74"/>
      <c r="G26" s="59"/>
      <c r="H26" s="59"/>
      <c r="I26" s="59"/>
    </row>
    <row r="27" spans="1:13" x14ac:dyDescent="0.25">
      <c r="A27" s="27" t="s">
        <v>17</v>
      </c>
      <c r="B27" s="36">
        <f>SUM(B$24:B$25)</f>
        <v>0</v>
      </c>
      <c r="C27" s="36">
        <f>SUM(C$24:C$25)</f>
        <v>22600</v>
      </c>
      <c r="D27" s="36">
        <f t="shared" ref="D27" si="9">SUM(D$24:D$25)</f>
        <v>22600</v>
      </c>
      <c r="E27" s="36">
        <f>SUM(E$24:E$26)</f>
        <v>51600</v>
      </c>
    </row>
    <row r="28" spans="1:13" x14ac:dyDescent="0.25">
      <c r="A28" s="60" t="s">
        <v>19</v>
      </c>
      <c r="B28" s="31"/>
      <c r="C28" s="31"/>
      <c r="D28" s="31"/>
      <c r="E28" s="31"/>
    </row>
    <row r="29" spans="1:13" x14ac:dyDescent="0.25">
      <c r="A29" s="24" t="s">
        <v>25</v>
      </c>
      <c r="B29" s="35">
        <f>C3</f>
        <v>20000</v>
      </c>
      <c r="C29" s="35"/>
      <c r="D29" s="35"/>
      <c r="E29" s="35"/>
    </row>
    <row r="30" spans="1:13" x14ac:dyDescent="0.25">
      <c r="A30" s="24" t="s">
        <v>26</v>
      </c>
      <c r="B30" s="34"/>
      <c r="C30" s="34">
        <f>C$20</f>
        <v>21000</v>
      </c>
      <c r="D30" s="34">
        <f t="shared" ref="D30:E30" si="10">D$20</f>
        <v>0</v>
      </c>
      <c r="E30" s="34">
        <f t="shared" si="10"/>
        <v>0</v>
      </c>
    </row>
    <row r="31" spans="1:13" x14ac:dyDescent="0.25">
      <c r="A31" s="27" t="s">
        <v>17</v>
      </c>
      <c r="B31" s="36">
        <f>SUM(B$29:B$30)</f>
        <v>20000</v>
      </c>
      <c r="C31" s="36">
        <f t="shared" ref="C31:E31" si="11">SUM(C$29:C$30)</f>
        <v>21000</v>
      </c>
      <c r="D31" s="36">
        <f t="shared" si="11"/>
        <v>0</v>
      </c>
      <c r="E31" s="36">
        <f t="shared" si="11"/>
        <v>0</v>
      </c>
    </row>
    <row r="32" spans="1:13" x14ac:dyDescent="0.25">
      <c r="A32" s="26" t="s">
        <v>27</v>
      </c>
      <c r="B32" s="31">
        <f>B$27-B$31</f>
        <v>-20000</v>
      </c>
      <c r="C32" s="31">
        <f t="shared" ref="C32:D32" si="12">C$27-C$31</f>
        <v>1600</v>
      </c>
      <c r="D32" s="31">
        <f t="shared" si="12"/>
        <v>22600</v>
      </c>
      <c r="E32" s="31">
        <f>E$27-E$31</f>
        <v>51600</v>
      </c>
    </row>
    <row r="33" spans="1:10" x14ac:dyDescent="0.25">
      <c r="A33" s="24" t="s">
        <v>28</v>
      </c>
      <c r="B33" s="34">
        <f>B$32/(1+$I$21)^B$23</f>
        <v>-20000</v>
      </c>
      <c r="C33" s="34">
        <f>C$32/(1+$I$21)^C$23</f>
        <v>1499.099099099099</v>
      </c>
      <c r="D33" s="34">
        <f>D$32/(1+$I$21)^D$23</f>
        <v>19839.428617806996</v>
      </c>
      <c r="E33" s="34">
        <f>E$32/(1+$I$21)^E$23</f>
        <v>42440.528475882755</v>
      </c>
    </row>
    <row r="34" spans="1:10" x14ac:dyDescent="0.25">
      <c r="A34" s="28" t="s">
        <v>29</v>
      </c>
      <c r="B34" s="31">
        <f>SUM(B33:E33)</f>
        <v>43779.056192788848</v>
      </c>
      <c r="C34" s="32"/>
      <c r="D34" s="33"/>
      <c r="E34" s="33"/>
    </row>
    <row r="36" spans="1:10" x14ac:dyDescent="0.25">
      <c r="A36" s="76" t="s">
        <v>62</v>
      </c>
      <c r="B36" s="83" t="s">
        <v>63</v>
      </c>
      <c r="C36" s="84"/>
      <c r="D36" s="84"/>
      <c r="E36" s="84"/>
      <c r="F36" s="84"/>
      <c r="G36" s="84"/>
      <c r="H36" s="85"/>
    </row>
    <row r="38" spans="1:10" x14ac:dyDescent="0.25">
      <c r="A38" s="86" t="s">
        <v>51</v>
      </c>
      <c r="B38" s="87"/>
      <c r="C38" s="87"/>
      <c r="D38" s="73"/>
      <c r="E38" s="73"/>
      <c r="F38" s="73"/>
    </row>
    <row r="40" spans="1:10" x14ac:dyDescent="0.25">
      <c r="A40" s="86" t="s">
        <v>13</v>
      </c>
      <c r="B40" s="87"/>
      <c r="C40" s="87"/>
      <c r="D40" s="87"/>
      <c r="E40" s="88"/>
      <c r="F40" s="38"/>
      <c r="G40" s="38"/>
      <c r="H40" s="42"/>
      <c r="I40" s="89" t="s">
        <v>0</v>
      </c>
      <c r="J40" s="90"/>
    </row>
    <row r="41" spans="1:10" ht="21" x14ac:dyDescent="0.25">
      <c r="A41" s="39"/>
      <c r="B41" s="43"/>
      <c r="C41" s="40" t="s">
        <v>14</v>
      </c>
      <c r="D41" s="40" t="s">
        <v>37</v>
      </c>
      <c r="E41" s="40" t="s">
        <v>15</v>
      </c>
      <c r="F41" s="40" t="s">
        <v>2</v>
      </c>
      <c r="G41" s="40" t="s">
        <v>3</v>
      </c>
      <c r="H41" s="41" t="s">
        <v>4</v>
      </c>
      <c r="I41" s="40" t="s">
        <v>36</v>
      </c>
      <c r="J41" s="40" t="s">
        <v>16</v>
      </c>
    </row>
    <row r="42" spans="1:10" x14ac:dyDescent="0.25">
      <c r="A42" s="66" t="s">
        <v>12</v>
      </c>
      <c r="B42" s="67"/>
      <c r="C42" s="45">
        <v>20000</v>
      </c>
      <c r="D42" s="46">
        <v>0.2</v>
      </c>
      <c r="E42" s="45">
        <f>1/D42</f>
        <v>5</v>
      </c>
      <c r="F42" s="45">
        <f>$C$3*$D$3</f>
        <v>4000</v>
      </c>
      <c r="G42" s="45">
        <f t="shared" ref="G42:H42" si="13">$C$3*$D$3</f>
        <v>4000</v>
      </c>
      <c r="H42" s="45">
        <f t="shared" si="13"/>
        <v>4000</v>
      </c>
      <c r="I42" s="45">
        <f>SUM(F42:H42)</f>
        <v>12000</v>
      </c>
      <c r="J42" s="45">
        <f>C42-I42</f>
        <v>8000</v>
      </c>
    </row>
    <row r="43" spans="1:10" x14ac:dyDescent="0.25">
      <c r="A43" s="70" t="s">
        <v>49</v>
      </c>
      <c r="B43" s="65"/>
      <c r="C43" s="45">
        <v>60000</v>
      </c>
      <c r="D43" s="46">
        <v>0.05</v>
      </c>
      <c r="E43" s="45">
        <f>1/D43</f>
        <v>20</v>
      </c>
      <c r="F43" s="45">
        <f>$C$43*$D$43</f>
        <v>3000</v>
      </c>
      <c r="G43" s="45">
        <f t="shared" ref="G43:H43" si="14">$C$43*$D$43</f>
        <v>3000</v>
      </c>
      <c r="H43" s="45">
        <f t="shared" si="14"/>
        <v>3000</v>
      </c>
      <c r="I43" s="45">
        <f>SUM(F43:H43)+C43*D43*2</f>
        <v>15000</v>
      </c>
      <c r="J43" s="75">
        <f>C43-I43</f>
        <v>45000</v>
      </c>
    </row>
    <row r="44" spans="1:10" x14ac:dyDescent="0.25">
      <c r="A44" s="68" t="s">
        <v>17</v>
      </c>
      <c r="B44" s="71"/>
      <c r="C44" s="44">
        <f>SUM(C42:C43)</f>
        <v>80000</v>
      </c>
      <c r="D44" s="72"/>
      <c r="E44" s="67"/>
      <c r="F44" s="45">
        <f t="shared" ref="F44:H44" si="15">SUM(F42:F43)</f>
        <v>7000</v>
      </c>
      <c r="G44" s="45">
        <f t="shared" si="15"/>
        <v>7000</v>
      </c>
      <c r="H44" s="45">
        <f t="shared" si="15"/>
        <v>7000</v>
      </c>
      <c r="I44" s="45">
        <f>SUM(I42:I43)</f>
        <v>27000</v>
      </c>
      <c r="J44" s="45">
        <f>C44-I44</f>
        <v>53000</v>
      </c>
    </row>
    <row r="46" spans="1:10" x14ac:dyDescent="0.25">
      <c r="A46" s="86" t="s">
        <v>38</v>
      </c>
      <c r="B46" s="88"/>
      <c r="C46" s="13"/>
      <c r="D46" s="89" t="s">
        <v>0</v>
      </c>
      <c r="E46" s="90"/>
    </row>
    <row r="47" spans="1:10" x14ac:dyDescent="0.25">
      <c r="A47" s="7" t="s">
        <v>1</v>
      </c>
      <c r="B47" s="29"/>
      <c r="C47" s="30" t="s">
        <v>2</v>
      </c>
      <c r="D47" s="30" t="s">
        <v>3</v>
      </c>
      <c r="E47" s="30" t="s">
        <v>4</v>
      </c>
    </row>
    <row r="48" spans="1:10" x14ac:dyDescent="0.25">
      <c r="A48" s="1" t="s">
        <v>5</v>
      </c>
      <c r="B48" s="2"/>
      <c r="C48" s="34">
        <f>(350000*1.2)-350000</f>
        <v>70000</v>
      </c>
      <c r="D48" s="34">
        <f t="shared" ref="D48:E48" si="16">(350000*1.2)-350000</f>
        <v>70000</v>
      </c>
      <c r="E48" s="34">
        <f t="shared" si="16"/>
        <v>70000</v>
      </c>
      <c r="G48" s="91" t="s">
        <v>59</v>
      </c>
      <c r="H48" s="93"/>
      <c r="I48" s="82">
        <v>50000</v>
      </c>
    </row>
    <row r="49" spans="1:9" x14ac:dyDescent="0.25">
      <c r="A49" s="1" t="s">
        <v>58</v>
      </c>
      <c r="B49" s="2"/>
      <c r="C49" s="34">
        <f>I51</f>
        <v>-17100.365522571512</v>
      </c>
      <c r="D49" s="34"/>
      <c r="E49" s="34"/>
      <c r="G49" s="91" t="s">
        <v>61</v>
      </c>
      <c r="H49" s="93"/>
      <c r="I49" s="82">
        <v>40000</v>
      </c>
    </row>
    <row r="50" spans="1:9" x14ac:dyDescent="0.25">
      <c r="A50" s="1" t="s">
        <v>11</v>
      </c>
      <c r="B50" s="2"/>
      <c r="C50" s="34">
        <f>C$7*0.5</f>
        <v>35000</v>
      </c>
      <c r="D50" s="34">
        <f t="shared" ref="D50:E50" si="17">D$7*0.5</f>
        <v>35000</v>
      </c>
      <c r="E50" s="34">
        <f t="shared" si="17"/>
        <v>35000</v>
      </c>
      <c r="G50" s="91" t="s">
        <v>60</v>
      </c>
      <c r="H50" s="93"/>
      <c r="I50" s="82">
        <f>40000/(1+I21)^3</f>
        <v>32899.634477428488</v>
      </c>
    </row>
    <row r="51" spans="1:9" x14ac:dyDescent="0.25">
      <c r="A51" s="5" t="s">
        <v>6</v>
      </c>
      <c r="B51" s="6"/>
      <c r="C51" s="9">
        <f>C48+C49-C50</f>
        <v>17899.634477428488</v>
      </c>
      <c r="D51" s="9">
        <f t="shared" ref="D51" si="18">D48+D49-D50</f>
        <v>35000</v>
      </c>
      <c r="E51" s="9">
        <f>E48+E49-E50</f>
        <v>35000</v>
      </c>
      <c r="G51" s="91" t="s">
        <v>57</v>
      </c>
      <c r="H51" s="93"/>
      <c r="I51" s="82">
        <f>I50-I48</f>
        <v>-17100.365522571512</v>
      </c>
    </row>
    <row r="52" spans="1:9" x14ac:dyDescent="0.25">
      <c r="A52" s="1" t="s">
        <v>50</v>
      </c>
      <c r="B52" s="2"/>
      <c r="C52" s="34"/>
      <c r="D52" s="34"/>
      <c r="E52" s="34"/>
    </row>
    <row r="53" spans="1:9" x14ac:dyDescent="0.25">
      <c r="A53" s="69" t="s">
        <v>12</v>
      </c>
      <c r="B53" s="2"/>
      <c r="C53" s="34">
        <f>F42</f>
        <v>4000</v>
      </c>
      <c r="D53" s="34">
        <f t="shared" ref="D53:E53" si="19">G42</f>
        <v>4000</v>
      </c>
      <c r="E53" s="34">
        <f t="shared" si="19"/>
        <v>4000</v>
      </c>
    </row>
    <row r="54" spans="1:9" x14ac:dyDescent="0.25">
      <c r="A54" s="69" t="s">
        <v>49</v>
      </c>
      <c r="B54" s="2"/>
      <c r="C54" s="34">
        <f>-F43</f>
        <v>-3000</v>
      </c>
      <c r="D54" s="34">
        <f t="shared" ref="D54:E54" si="20">-G43</f>
        <v>-3000</v>
      </c>
      <c r="E54" s="34">
        <f t="shared" si="20"/>
        <v>-3000</v>
      </c>
      <c r="F54" t="s">
        <v>56</v>
      </c>
    </row>
    <row r="55" spans="1:9" x14ac:dyDescent="0.25">
      <c r="A55" s="5" t="s">
        <v>7</v>
      </c>
      <c r="B55" s="6"/>
      <c r="C55" s="14">
        <f>C51-SUM(C53:C54)</f>
        <v>16899.634477428488</v>
      </c>
      <c r="D55" s="14">
        <f t="shared" ref="D55:E55" si="21">D51-SUM(D53:D54)</f>
        <v>34000</v>
      </c>
      <c r="E55" s="14">
        <f t="shared" si="21"/>
        <v>34000</v>
      </c>
    </row>
    <row r="56" spans="1:9" x14ac:dyDescent="0.25">
      <c r="A56" s="1" t="s">
        <v>8</v>
      </c>
      <c r="B56" s="2"/>
      <c r="C56" s="15">
        <f>C55*40%</f>
        <v>6759.8537909713959</v>
      </c>
      <c r="D56" s="15">
        <f t="shared" ref="D56" si="22">D55*40%</f>
        <v>13600</v>
      </c>
      <c r="E56" s="15">
        <f>E55*40%</f>
        <v>13600</v>
      </c>
    </row>
    <row r="57" spans="1:9" x14ac:dyDescent="0.25">
      <c r="A57" s="5" t="s">
        <v>9</v>
      </c>
      <c r="B57" s="6"/>
      <c r="C57" s="14">
        <f>C55-C56</f>
        <v>10139.780686457092</v>
      </c>
      <c r="D57" s="14">
        <f t="shared" ref="D57:E57" si="23">D55-D56</f>
        <v>20400</v>
      </c>
      <c r="E57" s="14">
        <f t="shared" si="23"/>
        <v>20400</v>
      </c>
    </row>
    <row r="58" spans="1:9" x14ac:dyDescent="0.25">
      <c r="A58" s="3" t="s">
        <v>10</v>
      </c>
      <c r="B58" s="4"/>
      <c r="C58" s="10">
        <f>C57+SUM(C53:C54)</f>
        <v>11139.780686457092</v>
      </c>
      <c r="D58" s="10">
        <f>D57+SUM(D53:D54)</f>
        <v>21400</v>
      </c>
      <c r="E58" s="10">
        <f>E57+SUM(E53:E54)</f>
        <v>21400</v>
      </c>
    </row>
    <row r="60" spans="1:9" x14ac:dyDescent="0.25">
      <c r="A60" s="91" t="s">
        <v>23</v>
      </c>
      <c r="B60" s="92"/>
      <c r="C60" s="37"/>
      <c r="D60" s="89" t="s">
        <v>0</v>
      </c>
      <c r="E60" s="90"/>
    </row>
    <row r="61" spans="1:9" x14ac:dyDescent="0.25">
      <c r="A61" s="26" t="s">
        <v>20</v>
      </c>
      <c r="B61" s="25">
        <v>0</v>
      </c>
      <c r="C61" s="25">
        <v>1</v>
      </c>
      <c r="D61" s="25">
        <v>2</v>
      </c>
      <c r="E61" s="25">
        <v>3</v>
      </c>
    </row>
    <row r="62" spans="1:9" x14ac:dyDescent="0.25">
      <c r="A62" s="24" t="s">
        <v>24</v>
      </c>
      <c r="B62" s="34"/>
      <c r="C62" s="34">
        <f>C58</f>
        <v>11139.780686457092</v>
      </c>
      <c r="D62" s="34">
        <f t="shared" ref="D62:E62" si="24">D58</f>
        <v>21400</v>
      </c>
      <c r="E62" s="34">
        <f t="shared" si="24"/>
        <v>21400</v>
      </c>
    </row>
    <row r="63" spans="1:9" x14ac:dyDescent="0.25">
      <c r="A63" s="24" t="s">
        <v>64</v>
      </c>
      <c r="B63" s="34"/>
      <c r="C63" s="34"/>
      <c r="D63" s="34"/>
      <c r="E63" s="34">
        <f>(I49+J42)-(I49-J43)*40%+E19</f>
        <v>71000</v>
      </c>
    </row>
    <row r="64" spans="1:9" x14ac:dyDescent="0.25">
      <c r="A64" s="27" t="s">
        <v>17</v>
      </c>
      <c r="B64" s="36">
        <f>SUM(B62:B63)</f>
        <v>0</v>
      </c>
      <c r="C64" s="36">
        <f>SUM(C62:C63)</f>
        <v>11139.780686457092</v>
      </c>
      <c r="D64" s="36">
        <f>SUM(D62:D63)</f>
        <v>21400</v>
      </c>
      <c r="E64" s="36">
        <f>SUM(E62:E63)</f>
        <v>92400</v>
      </c>
    </row>
    <row r="65" spans="1:8" x14ac:dyDescent="0.25">
      <c r="A65" s="60" t="s">
        <v>19</v>
      </c>
      <c r="B65" s="31"/>
      <c r="C65" s="31"/>
      <c r="D65" s="31"/>
      <c r="E65" s="31"/>
    </row>
    <row r="66" spans="1:8" x14ac:dyDescent="0.25">
      <c r="A66" s="24" t="s">
        <v>25</v>
      </c>
      <c r="B66" s="35">
        <f>C42</f>
        <v>20000</v>
      </c>
      <c r="C66" s="35"/>
      <c r="D66" s="35"/>
      <c r="E66" s="35"/>
    </row>
    <row r="67" spans="1:8" x14ac:dyDescent="0.25">
      <c r="A67" s="24" t="s">
        <v>26</v>
      </c>
      <c r="B67" s="34"/>
      <c r="C67" s="34">
        <f>C$20</f>
        <v>21000</v>
      </c>
      <c r="D67" s="34">
        <f t="shared" ref="D67:E67" si="25">D$20</f>
        <v>0</v>
      </c>
      <c r="E67" s="34">
        <f t="shared" si="25"/>
        <v>0</v>
      </c>
    </row>
    <row r="68" spans="1:8" x14ac:dyDescent="0.25">
      <c r="A68" s="27" t="s">
        <v>17</v>
      </c>
      <c r="B68" s="36">
        <f>SUM(B66:B67)</f>
        <v>20000</v>
      </c>
      <c r="C68" s="36">
        <f t="shared" ref="C68:D68" si="26">SUM(C66:C67)</f>
        <v>21000</v>
      </c>
      <c r="D68" s="36">
        <f t="shared" si="26"/>
        <v>0</v>
      </c>
      <c r="E68" s="36">
        <f>SUM(E66:E67)</f>
        <v>0</v>
      </c>
    </row>
    <row r="69" spans="1:8" x14ac:dyDescent="0.25">
      <c r="A69" s="26" t="s">
        <v>27</v>
      </c>
      <c r="B69" s="31">
        <f>B64-B68</f>
        <v>-20000</v>
      </c>
      <c r="C69" s="31">
        <f t="shared" ref="C69:D69" si="27">C64-C68</f>
        <v>-9860.2193135429079</v>
      </c>
      <c r="D69" s="31">
        <f t="shared" si="27"/>
        <v>21400</v>
      </c>
      <c r="E69" s="31">
        <f>E64-E68</f>
        <v>92400</v>
      </c>
    </row>
    <row r="70" spans="1:8" x14ac:dyDescent="0.25">
      <c r="A70" s="24" t="s">
        <v>28</v>
      </c>
      <c r="B70" s="34">
        <f>B$69/(1+$I$21)^B61</f>
        <v>-20000</v>
      </c>
      <c r="C70" s="34">
        <f>C$69/(1+$I$21)^C61</f>
        <v>-9238.4036811573187</v>
      </c>
      <c r="D70" s="34">
        <f>D$69/(1+$I$21)^D61</f>
        <v>18786.007629250875</v>
      </c>
      <c r="E70" s="34">
        <f>E$69/(1+$I$21)^E61</f>
        <v>75998.155642859812</v>
      </c>
    </row>
    <row r="71" spans="1:8" x14ac:dyDescent="0.25">
      <c r="A71" s="28" t="s">
        <v>29</v>
      </c>
      <c r="B71" s="31">
        <f>SUM(B70:E70)</f>
        <v>65545.75959095337</v>
      </c>
      <c r="C71" s="32"/>
      <c r="D71" s="33"/>
      <c r="E71" s="33"/>
    </row>
    <row r="74" spans="1:8" x14ac:dyDescent="0.25">
      <c r="A74" s="76" t="s">
        <v>62</v>
      </c>
      <c r="B74" s="83" t="s">
        <v>63</v>
      </c>
      <c r="C74" s="84"/>
      <c r="D74" s="84"/>
      <c r="E74" s="84"/>
      <c r="F74" s="84"/>
      <c r="G74" s="84"/>
      <c r="H74" s="85"/>
    </row>
  </sheetData>
  <mergeCells count="21">
    <mergeCell ref="A38:C38"/>
    <mergeCell ref="I1:J1"/>
    <mergeCell ref="A22:B22"/>
    <mergeCell ref="D22:E22"/>
    <mergeCell ref="A1:E1"/>
    <mergeCell ref="D5:E5"/>
    <mergeCell ref="A17:B17"/>
    <mergeCell ref="A5:B5"/>
    <mergeCell ref="D17:E17"/>
    <mergeCell ref="B36:H36"/>
    <mergeCell ref="B74:H74"/>
    <mergeCell ref="A40:E40"/>
    <mergeCell ref="I40:J40"/>
    <mergeCell ref="A46:B46"/>
    <mergeCell ref="D46:E46"/>
    <mergeCell ref="A60:B60"/>
    <mergeCell ref="D60:E60"/>
    <mergeCell ref="G49:H49"/>
    <mergeCell ref="G50:H50"/>
    <mergeCell ref="G48:H48"/>
    <mergeCell ref="G51:H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Identificação</vt:lpstr>
      <vt:lpstr>Resolução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2013-10-07T13:01:43Z</dcterms:created>
  <dcterms:modified xsi:type="dcterms:W3CDTF">2013-10-12T22:59:48Z</dcterms:modified>
</cp:coreProperties>
</file>